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62573\Desktop\"/>
    </mc:Choice>
  </mc:AlternateContent>
  <bookViews>
    <workbookView xWindow="0" yWindow="0" windowWidth="16380" windowHeight="8196" tabRatio="500" activeTab="1"/>
  </bookViews>
  <sheets>
    <sheet name="Tableau de marche" sheetId="1" r:id="rId1"/>
    <sheet name="Découpage 134" sheetId="5" r:id="rId2"/>
    <sheet name="Découpage 193h" sheetId="2" r:id="rId3"/>
    <sheet name="Trace GPS" sheetId="3" r:id="rId4"/>
    <sheet name="Feuil3" sheetId="4" state="hidden" r:id="rId5"/>
  </sheet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P28" i="5" l="1"/>
  <c r="P24" i="5"/>
  <c r="P19" i="5"/>
  <c r="P15" i="5"/>
  <c r="P10" i="5"/>
  <c r="P5" i="5"/>
  <c r="I24" i="5"/>
  <c r="I19" i="5"/>
  <c r="J19" i="5"/>
  <c r="J24" i="5"/>
  <c r="O19" i="5"/>
  <c r="N19" i="5"/>
  <c r="N15" i="5"/>
  <c r="G19" i="5"/>
  <c r="F19" i="5"/>
  <c r="E19" i="5"/>
  <c r="E15" i="5"/>
  <c r="G18" i="5"/>
  <c r="F18" i="5"/>
  <c r="E18" i="5"/>
  <c r="C18" i="5"/>
  <c r="M23" i="5"/>
  <c r="L23" i="5"/>
  <c r="G24" i="5"/>
  <c r="F24" i="5"/>
  <c r="E24" i="5"/>
  <c r="G15" i="5"/>
  <c r="F15" i="5"/>
  <c r="H23" i="5"/>
  <c r="H14" i="5"/>
  <c r="M14" i="5"/>
  <c r="L14" i="5"/>
  <c r="G28" i="5"/>
  <c r="F28" i="5"/>
  <c r="E28" i="5"/>
  <c r="H27" i="5"/>
  <c r="M27" i="5"/>
  <c r="L27" i="5"/>
  <c r="J28" i="5"/>
  <c r="J10" i="5"/>
  <c r="J15" i="5"/>
  <c r="I10" i="5"/>
  <c r="I15" i="5" s="1"/>
  <c r="M9" i="5"/>
  <c r="L9" i="5"/>
  <c r="G10" i="5"/>
  <c r="F10" i="5"/>
  <c r="M10" i="5" s="1"/>
  <c r="E10" i="5"/>
  <c r="L10" i="5" s="1"/>
  <c r="H9" i="5"/>
  <c r="I28" i="5" l="1"/>
  <c r="M6" i="5"/>
  <c r="M7" i="5"/>
  <c r="M8" i="5"/>
  <c r="M11" i="5"/>
  <c r="M12" i="5"/>
  <c r="M13" i="5"/>
  <c r="M15" i="5"/>
  <c r="M16" i="5"/>
  <c r="M17" i="5"/>
  <c r="M18" i="5"/>
  <c r="M19" i="5"/>
  <c r="M20" i="5"/>
  <c r="M21" i="5"/>
  <c r="M22" i="5"/>
  <c r="M24" i="5"/>
  <c r="M25" i="5"/>
  <c r="M26" i="5"/>
  <c r="M28" i="5"/>
  <c r="M29" i="5"/>
  <c r="M30" i="5"/>
  <c r="M5" i="5"/>
  <c r="L7" i="5"/>
  <c r="L8" i="5"/>
  <c r="L11" i="5"/>
  <c r="N10" i="5" s="1"/>
  <c r="L12" i="5"/>
  <c r="L13" i="5"/>
  <c r="L15" i="5"/>
  <c r="L16" i="5"/>
  <c r="L17" i="5"/>
  <c r="L18" i="5"/>
  <c r="L19" i="5"/>
  <c r="L20" i="5"/>
  <c r="L21" i="5"/>
  <c r="L22" i="5"/>
  <c r="L24" i="5"/>
  <c r="L25" i="5"/>
  <c r="L26" i="5"/>
  <c r="L28" i="5"/>
  <c r="L29" i="5"/>
  <c r="L30" i="5"/>
  <c r="L6" i="5"/>
  <c r="L5" i="5"/>
  <c r="H30" i="5"/>
  <c r="C30" i="5"/>
  <c r="H29" i="5"/>
  <c r="C29" i="5"/>
  <c r="H28" i="5"/>
  <c r="C27" i="5"/>
  <c r="H26" i="5"/>
  <c r="C26" i="5"/>
  <c r="H25" i="5"/>
  <c r="C25" i="5"/>
  <c r="H24" i="5"/>
  <c r="C23" i="5"/>
  <c r="H22" i="5"/>
  <c r="C22" i="5"/>
  <c r="H21" i="5"/>
  <c r="C21" i="5"/>
  <c r="H20" i="5"/>
  <c r="C20" i="5"/>
  <c r="H19" i="5"/>
  <c r="C19" i="5"/>
  <c r="H18" i="5"/>
  <c r="H17" i="5"/>
  <c r="C17" i="5"/>
  <c r="H16" i="5"/>
  <c r="C16" i="5"/>
  <c r="H15" i="5"/>
  <c r="C14" i="5"/>
  <c r="H13" i="5"/>
  <c r="C13" i="5"/>
  <c r="H12" i="5"/>
  <c r="C12" i="5"/>
  <c r="H11" i="5"/>
  <c r="C11" i="5"/>
  <c r="H10" i="5"/>
  <c r="C9" i="5"/>
  <c r="H8" i="5"/>
  <c r="C8" i="5"/>
  <c r="H7" i="5"/>
  <c r="C7" i="5"/>
  <c r="H6" i="5"/>
  <c r="C6" i="5"/>
  <c r="H5" i="5"/>
  <c r="M26" i="1"/>
  <c r="D29" i="3"/>
  <c r="C29" i="3"/>
  <c r="D28" i="3"/>
  <c r="D27" i="3"/>
  <c r="C28" i="3" s="1"/>
  <c r="C27" i="3"/>
  <c r="D26" i="3"/>
  <c r="D25" i="3"/>
  <c r="C26" i="3" s="1"/>
  <c r="C25" i="3"/>
  <c r="D24" i="3"/>
  <c r="D23" i="3"/>
  <c r="C24" i="3" s="1"/>
  <c r="C23" i="3"/>
  <c r="D22" i="3"/>
  <c r="D20" i="3"/>
  <c r="C22" i="3" s="1"/>
  <c r="C20" i="3"/>
  <c r="D16" i="3"/>
  <c r="H15" i="3"/>
  <c r="D15" i="3"/>
  <c r="C16" i="3" s="1"/>
  <c r="H14" i="3"/>
  <c r="D14" i="3"/>
  <c r="C15" i="3" s="1"/>
  <c r="C14" i="3"/>
  <c r="D13" i="3"/>
  <c r="D12" i="3"/>
  <c r="C13" i="3" s="1"/>
  <c r="C12" i="3"/>
  <c r="D11" i="3"/>
  <c r="D10" i="3"/>
  <c r="C11" i="3" s="1"/>
  <c r="D9" i="3"/>
  <c r="C9" i="3"/>
  <c r="D7" i="3"/>
  <c r="D6" i="3"/>
  <c r="C7" i="3" s="1"/>
  <c r="C6" i="3"/>
  <c r="D5" i="3"/>
  <c r="D4" i="3"/>
  <c r="C5" i="3" s="1"/>
  <c r="H3" i="3"/>
  <c r="D3" i="3"/>
  <c r="C4" i="3" s="1"/>
  <c r="C3" i="3"/>
  <c r="H34" i="2"/>
  <c r="G34" i="2"/>
  <c r="F34" i="2"/>
  <c r="E34" i="2"/>
  <c r="M32" i="2"/>
  <c r="L32" i="2"/>
  <c r="H32" i="2"/>
  <c r="C32" i="2"/>
  <c r="M31" i="2"/>
  <c r="L31" i="2"/>
  <c r="H31" i="2"/>
  <c r="C31" i="2"/>
  <c r="O30" i="2"/>
  <c r="P30" i="2" s="1"/>
  <c r="M30" i="2"/>
  <c r="L30" i="2"/>
  <c r="N30" i="2" s="1"/>
  <c r="J30" i="2"/>
  <c r="H29" i="2"/>
  <c r="C29" i="2"/>
  <c r="M28" i="2"/>
  <c r="O28" i="2" s="1"/>
  <c r="L28" i="2"/>
  <c r="N28" i="2" s="1"/>
  <c r="J28" i="2"/>
  <c r="H28" i="2"/>
  <c r="C28" i="2"/>
  <c r="M27" i="2"/>
  <c r="L27" i="2"/>
  <c r="H27" i="2"/>
  <c r="C27" i="2"/>
  <c r="M26" i="2"/>
  <c r="L26" i="2"/>
  <c r="H26" i="2"/>
  <c r="C26" i="2"/>
  <c r="M25" i="2"/>
  <c r="L25" i="2"/>
  <c r="H25" i="2"/>
  <c r="C25" i="2"/>
  <c r="N24" i="2"/>
  <c r="M24" i="2"/>
  <c r="O24" i="2" s="1"/>
  <c r="P24" i="2" s="1"/>
  <c r="L24" i="2"/>
  <c r="J24" i="2"/>
  <c r="H23" i="2"/>
  <c r="C23" i="2"/>
  <c r="M22" i="2"/>
  <c r="L22" i="2"/>
  <c r="H22" i="2"/>
  <c r="C22" i="2"/>
  <c r="M21" i="2"/>
  <c r="L21" i="2"/>
  <c r="H21" i="2"/>
  <c r="C21" i="2"/>
  <c r="O20" i="2"/>
  <c r="P20" i="2" s="1"/>
  <c r="N20" i="2"/>
  <c r="M20" i="2"/>
  <c r="L20" i="2"/>
  <c r="J20" i="2"/>
  <c r="H19" i="2"/>
  <c r="C19" i="2"/>
  <c r="M18" i="2"/>
  <c r="L18" i="2"/>
  <c r="H18" i="2"/>
  <c r="C18" i="2"/>
  <c r="M17" i="2"/>
  <c r="L17" i="2"/>
  <c r="H17" i="2"/>
  <c r="C17" i="2"/>
  <c r="O16" i="2"/>
  <c r="P16" i="2" s="1"/>
  <c r="M16" i="2"/>
  <c r="L16" i="2"/>
  <c r="N16" i="2" s="1"/>
  <c r="I16" i="2"/>
  <c r="I20" i="2" s="1"/>
  <c r="I24" i="2" s="1"/>
  <c r="I28" i="2" s="1"/>
  <c r="I30" i="2" s="1"/>
  <c r="H15" i="2"/>
  <c r="C15" i="2"/>
  <c r="M14" i="2"/>
  <c r="L14" i="2"/>
  <c r="H14" i="2"/>
  <c r="C14" i="2"/>
  <c r="M13" i="2"/>
  <c r="L13" i="2"/>
  <c r="H13" i="2"/>
  <c r="C13" i="2"/>
  <c r="O12" i="2"/>
  <c r="M12" i="2"/>
  <c r="L12" i="2"/>
  <c r="N12" i="2" s="1"/>
  <c r="J12" i="2"/>
  <c r="I12" i="2"/>
  <c r="H11" i="2"/>
  <c r="C11" i="2"/>
  <c r="M10" i="2"/>
  <c r="L10" i="2"/>
  <c r="H10" i="2"/>
  <c r="C10" i="2"/>
  <c r="M9" i="2"/>
  <c r="O9" i="2" s="1"/>
  <c r="L9" i="2"/>
  <c r="N9" i="2" s="1"/>
  <c r="J9" i="2"/>
  <c r="I9" i="2"/>
  <c r="H8" i="2"/>
  <c r="C8" i="2"/>
  <c r="M7" i="2"/>
  <c r="L7" i="2"/>
  <c r="H7" i="2"/>
  <c r="C7" i="2"/>
  <c r="M6" i="2"/>
  <c r="L6" i="2"/>
  <c r="H6" i="2"/>
  <c r="C6" i="2"/>
  <c r="N5" i="2"/>
  <c r="M5" i="2"/>
  <c r="O5" i="2" s="1"/>
  <c r="L5" i="2"/>
  <c r="H5" i="2"/>
  <c r="H28" i="1"/>
  <c r="G28" i="1"/>
  <c r="F28" i="1"/>
  <c r="E28" i="1"/>
  <c r="K26" i="1"/>
  <c r="I26" i="1"/>
  <c r="H26" i="1"/>
  <c r="C26" i="1"/>
  <c r="I25" i="1"/>
  <c r="J25" i="1" s="1"/>
  <c r="K25" i="1" s="1"/>
  <c r="H25" i="1"/>
  <c r="C25" i="1"/>
  <c r="I24" i="1"/>
  <c r="J24" i="1" s="1"/>
  <c r="K24" i="1" s="1"/>
  <c r="H24" i="1"/>
  <c r="C24" i="1"/>
  <c r="J23" i="1"/>
  <c r="K23" i="1" s="1"/>
  <c r="I23" i="1"/>
  <c r="H23" i="1"/>
  <c r="C23" i="1"/>
  <c r="K22" i="1"/>
  <c r="J22" i="1"/>
  <c r="I22" i="1"/>
  <c r="H22" i="1"/>
  <c r="C22" i="1"/>
  <c r="I21" i="1"/>
  <c r="J21" i="1" s="1"/>
  <c r="K21" i="1" s="1"/>
  <c r="H21" i="1"/>
  <c r="C21" i="1"/>
  <c r="K20" i="1"/>
  <c r="I20" i="1"/>
  <c r="H20" i="1"/>
  <c r="C20" i="1"/>
  <c r="J19" i="1"/>
  <c r="K19" i="1" s="1"/>
  <c r="I19" i="1"/>
  <c r="H19" i="1"/>
  <c r="C19" i="1"/>
  <c r="K18" i="1"/>
  <c r="J18" i="1"/>
  <c r="I18" i="1"/>
  <c r="H18" i="1"/>
  <c r="C18" i="1"/>
  <c r="I17" i="1"/>
  <c r="J17" i="1" s="1"/>
  <c r="K17" i="1" s="1"/>
  <c r="H17" i="1"/>
  <c r="C17" i="1"/>
  <c r="I16" i="1"/>
  <c r="J16" i="1" s="1"/>
  <c r="K16" i="1" s="1"/>
  <c r="H16" i="1"/>
  <c r="C16" i="1"/>
  <c r="K15" i="1"/>
  <c r="I15" i="1"/>
  <c r="H15" i="1"/>
  <c r="C15" i="1"/>
  <c r="K14" i="1"/>
  <c r="J14" i="1"/>
  <c r="I14" i="1"/>
  <c r="H14" i="1"/>
  <c r="C14" i="1"/>
  <c r="I13" i="1"/>
  <c r="J13" i="1" s="1"/>
  <c r="K13" i="1" s="1"/>
  <c r="H13" i="1"/>
  <c r="C13" i="1"/>
  <c r="K12" i="1"/>
  <c r="I12" i="1"/>
  <c r="H12" i="1"/>
  <c r="C12" i="1"/>
  <c r="J11" i="1"/>
  <c r="K11" i="1" s="1"/>
  <c r="I11" i="1"/>
  <c r="H11" i="1"/>
  <c r="C11" i="1"/>
  <c r="K10" i="1"/>
  <c r="J10" i="1"/>
  <c r="I10" i="1"/>
  <c r="H10" i="1"/>
  <c r="C10" i="1"/>
  <c r="I9" i="1"/>
  <c r="J9" i="1" s="1"/>
  <c r="K9" i="1" s="1"/>
  <c r="H9" i="1"/>
  <c r="C9" i="1"/>
  <c r="K8" i="1"/>
  <c r="I8" i="1"/>
  <c r="H8" i="1"/>
  <c r="C8" i="1"/>
  <c r="J7" i="1"/>
  <c r="K7" i="1" s="1"/>
  <c r="I7" i="1"/>
  <c r="H7" i="1"/>
  <c r="C7" i="1"/>
  <c r="K6" i="1"/>
  <c r="J6" i="1"/>
  <c r="I6" i="1"/>
  <c r="H6" i="1"/>
  <c r="C6" i="1"/>
  <c r="I5" i="1"/>
  <c r="J5" i="1" s="1"/>
  <c r="K5" i="1" s="1"/>
  <c r="H5" i="1"/>
  <c r="O15" i="5" l="1"/>
  <c r="N5" i="5"/>
  <c r="O5" i="5"/>
  <c r="N24" i="5"/>
  <c r="O24" i="5"/>
  <c r="O10" i="5"/>
  <c r="N28" i="5"/>
  <c r="O28" i="5"/>
  <c r="P12" i="2"/>
  <c r="P28" i="2"/>
  <c r="O34" i="2"/>
  <c r="P5" i="2"/>
  <c r="N34" i="2"/>
  <c r="P9" i="2"/>
</calcChain>
</file>

<file path=xl/sharedStrings.xml><?xml version="1.0" encoding="utf-8"?>
<sst xmlns="http://schemas.openxmlformats.org/spreadsheetml/2006/main" count="369" uniqueCount="207">
  <si>
    <t>Etape</t>
  </si>
  <si>
    <t>De</t>
  </si>
  <si>
    <t>à</t>
  </si>
  <si>
    <t>Distance</t>
  </si>
  <si>
    <t>D+</t>
  </si>
  <si>
    <t>D-</t>
  </si>
  <si>
    <t>Ratio</t>
  </si>
  <si>
    <t>RM (280km/j)</t>
  </si>
  <si>
    <t>Normal (200km/j)</t>
  </si>
  <si>
    <t>Temps limite théorique</t>
  </si>
  <si>
    <t>Temps limite</t>
  </si>
  <si>
    <t>Heure limite</t>
  </si>
  <si>
    <t>E 01</t>
  </si>
  <si>
    <t>Sainte-Mère-Eglise</t>
  </si>
  <si>
    <t>Batterie allemande de Longue sur Mer</t>
  </si>
  <si>
    <t>-</t>
  </si>
  <si>
    <t>E 02</t>
  </si>
  <si>
    <t>Monument Kieffer à Riva-Bella</t>
  </si>
  <si>
    <t>E 03</t>
  </si>
  <si>
    <t>Batterie allemande du Mont-Canisy</t>
  </si>
  <si>
    <t>E 04</t>
  </si>
  <si>
    <t>Mémorial Britannique du Raid de Bruneval</t>
  </si>
  <si>
    <t>E 05</t>
  </si>
  <si>
    <t>Mémorial du débarquement de Dieppe</t>
  </si>
  <si>
    <t>E 06</t>
  </si>
  <si>
    <t>Monument des Tirailleurs Sénégalais de Dromesnil</t>
  </si>
  <si>
    <t>E 07</t>
  </si>
  <si>
    <t>Bray-sur-Somme</t>
  </si>
  <si>
    <t>E 08</t>
  </si>
  <si>
    <t>Les cimetières de Serre-Herbuterne</t>
  </si>
  <si>
    <t>E 09</t>
  </si>
  <si>
    <t>Clairière des Armistices</t>
  </si>
  <si>
    <t>E 10</t>
  </si>
  <si>
    <t>Statue de Napoléon - Le Chemin des Dames</t>
  </si>
  <si>
    <t>E 11</t>
  </si>
  <si>
    <t>Monument des armées de Champagne – Ossuaire de la ferme de Navarin</t>
  </si>
  <si>
    <t>E 12</t>
  </si>
  <si>
    <t>Moulin de Valmy</t>
  </si>
  <si>
    <t>E 13</t>
  </si>
  <si>
    <t>Cimetière US de Romagne /s Montfaucon</t>
  </si>
  <si>
    <t>E 14</t>
  </si>
  <si>
    <t>Le Point X - Les Eparges</t>
  </si>
  <si>
    <t>E 15</t>
  </si>
  <si>
    <t>Tranchée de la Soif</t>
  </si>
  <si>
    <t>E 16</t>
  </si>
  <si>
    <t>Gravelotte, musée de l’annexion</t>
  </si>
  <si>
    <t>E 17</t>
  </si>
  <si>
    <t>La ligne Maginot – Le Hackenberg</t>
  </si>
  <si>
    <t>E 18</t>
  </si>
  <si>
    <t xml:space="preserve">Morhange </t>
  </si>
  <si>
    <t>E 19</t>
  </si>
  <si>
    <t>Mémorial de Schirmeck</t>
  </si>
  <si>
    <t>E 20</t>
  </si>
  <si>
    <t>Mémorial du Linge</t>
  </si>
  <si>
    <t>E 21</t>
  </si>
  <si>
    <t>Le Vieil Armand.</t>
  </si>
  <si>
    <t>E 22</t>
  </si>
  <si>
    <t>Belfort, place de la mairie</t>
  </si>
  <si>
    <t>Proposition de découcape en 8 jours</t>
  </si>
  <si>
    <t>Date</t>
  </si>
  <si>
    <t>de</t>
  </si>
  <si>
    <t>Dist. Partielle</t>
  </si>
  <si>
    <t>D+ partielle</t>
  </si>
  <si>
    <t>Dist. Journ.</t>
  </si>
  <si>
    <t>D+ Journ.</t>
  </si>
  <si>
    <t>Ratio Journ.</t>
  </si>
  <si>
    <t>Commentaires</t>
  </si>
  <si>
    <t>1944 – Sainte-Mère-Eglise</t>
  </si>
  <si>
    <t>1944 - Batterie allemande de Longue sur Mer</t>
  </si>
  <si>
    <t>Ste-Mère-Eglise</t>
  </si>
  <si>
    <t>Touques</t>
  </si>
  <si>
    <r>
      <rPr>
        <sz val="11"/>
        <color rgb="FF000000"/>
        <rFont val="Calibri"/>
        <family val="2"/>
        <charset val="1"/>
      </rPr>
      <t xml:space="preserve">Journée pas trop longue car il y a beaucoup de chose à voir. </t>
    </r>
    <r>
      <rPr>
        <b/>
        <sz val="11"/>
        <color rgb="FF0070C0"/>
        <rFont val="Calibri"/>
        <family val="2"/>
        <charset val="1"/>
      </rPr>
      <t>Sans doute pousser jusque Honfleur</t>
    </r>
  </si>
  <si>
    <t>1944 - Monument Kieffer à Riva-Bella</t>
  </si>
  <si>
    <t>1944 - Batterie allemande du Mont-Canisy</t>
  </si>
  <si>
    <t>1942 - Mémorial Britannique du Raid de Bruneval</t>
  </si>
  <si>
    <t>Blangy sur Bresle</t>
  </si>
  <si>
    <r>
      <rPr>
        <sz val="11"/>
        <color rgb="FF000000"/>
        <rFont val="Calibri"/>
        <family val="2"/>
        <charset val="1"/>
      </rPr>
      <t xml:space="preserve">C'est une partie peu dense, il faut avancer ce jour-là. </t>
    </r>
    <r>
      <rPr>
        <b/>
        <sz val="11"/>
        <color rgb="FF0070C0"/>
        <rFont val="Calibri"/>
        <family val="2"/>
        <charset val="1"/>
      </rPr>
      <t>Essayer de pousser pour dormir plus loin en pleine campagne.</t>
    </r>
  </si>
  <si>
    <t>1942 - Mémorial du débarquement de Dieppe</t>
  </si>
  <si>
    <t>1940 – Monument des Tirailleurs Sénégalais de Dromesnil</t>
  </si>
  <si>
    <t>Chaulnes</t>
  </si>
  <si>
    <r>
      <rPr>
        <sz val="11"/>
        <color rgb="FF000000"/>
        <rFont val="Calibri"/>
        <family val="2"/>
        <charset val="1"/>
      </rPr>
      <t xml:space="preserve">Tout le front de la somme, il y a pas mal de monument mais qui ne prenne pas beaucoup de temps. </t>
    </r>
    <r>
      <rPr>
        <b/>
        <sz val="11"/>
        <color rgb="FF0070C0"/>
        <rFont val="Calibri"/>
        <family val="2"/>
        <charset val="1"/>
      </rPr>
      <t>Avec l'avance des jours d'avant, pousser au moins jusque Roye</t>
    </r>
  </si>
  <si>
    <t>1914 à 1918 - Bray-sur-Somme</t>
  </si>
  <si>
    <t>1916 - Les cimetières de Beaumont-Hamel</t>
  </si>
  <si>
    <t>1918 &amp; 1940 - Clairière de l'Armistice</t>
  </si>
  <si>
    <t>Sommepy Tahure</t>
  </si>
  <si>
    <r>
      <rPr>
        <sz val="11"/>
        <color rgb="FF000000"/>
        <rFont val="Calibri"/>
        <family val="2"/>
        <charset val="1"/>
      </rPr>
      <t xml:space="preserve">Il faut aussi avancer ce jour là. Après le chemin des Dames, c'est plat avec peu de lieux de visite. </t>
    </r>
    <r>
      <rPr>
        <b/>
        <sz val="11"/>
        <color rgb="FF0070C0"/>
        <rFont val="Calibri"/>
        <family val="2"/>
        <charset val="1"/>
      </rPr>
      <t>Coin hyper-rurale, peu ou pas de couchage !</t>
    </r>
  </si>
  <si>
    <t>1814 &amp; 1917 - Statue de Napoléon - Le Chemin des Dames</t>
  </si>
  <si>
    <t>1914, 1915 &amp; 1917 - Monument des armées de Champagne – Ossuaire de la ferme de Navarin</t>
  </si>
  <si>
    <t>1792 - Moulin de Valmy</t>
  </si>
  <si>
    <t>Saint Mihel</t>
  </si>
  <si>
    <r>
      <rPr>
        <sz val="11"/>
        <color rgb="FF000000"/>
        <rFont val="Calibri"/>
        <family val="2"/>
        <charset val="1"/>
      </rPr>
      <t xml:space="preserve">Journée très très dense en monument et ce c'est pas plat. </t>
    </r>
    <r>
      <rPr>
        <b/>
        <sz val="11"/>
        <color rgb="FF0070C0"/>
        <rFont val="Calibri"/>
        <family val="2"/>
        <charset val="1"/>
      </rPr>
      <t>Commencer à profiter de son avance</t>
    </r>
  </si>
  <si>
    <t>1918 - Cimetière US de Romagne /s Montfaucon</t>
  </si>
  <si>
    <t>1915 :  Le Point X - Les Eparges</t>
  </si>
  <si>
    <t>1915 - Tranchée de la Soif</t>
  </si>
  <si>
    <t>Morhange</t>
  </si>
  <si>
    <r>
      <rPr>
        <sz val="11"/>
        <color rgb="FF000000"/>
        <rFont val="Calibri"/>
        <family val="2"/>
        <charset val="1"/>
      </rPr>
      <t xml:space="preserve">Journée moins dense que la veille mais il y a de la fatigue accumulée. Des lieux de visites moins connus. </t>
    </r>
    <r>
      <rPr>
        <b/>
        <sz val="11"/>
        <color rgb="FF0070C0"/>
        <rFont val="Calibri"/>
        <family val="2"/>
        <charset val="1"/>
      </rPr>
      <t>Toujours profiter de son avance.</t>
    </r>
  </si>
  <si>
    <t>1870 – Gravelotte, musée de l’annexion</t>
  </si>
  <si>
    <t>1940 – La ligne Maginot – Le Hackenberg</t>
  </si>
  <si>
    <t xml:space="preserve">1914 – Morhange </t>
  </si>
  <si>
    <t>1870 à 1918 - Mémorial de Schirmeck</t>
  </si>
  <si>
    <t>Ste-Marie-aux-Mines</t>
  </si>
  <si>
    <t>Il y a des cols avec des arrêts paysages et de recueillements.</t>
  </si>
  <si>
    <t>1915 – Mémorial du Linge</t>
  </si>
  <si>
    <t>Belfort</t>
  </si>
  <si>
    <t>Grosse journée en D+ et site à voir. Profiter du délai.</t>
  </si>
  <si>
    <t>1915 – Le Vieil Armand.</t>
  </si>
  <si>
    <t>1870 – Belfort, place de la mairie</t>
  </si>
  <si>
    <t>Nom de la trace</t>
  </si>
  <si>
    <t>Chemin</t>
  </si>
  <si>
    <t>100 % route</t>
  </si>
  <si>
    <t>Officiel</t>
  </si>
  <si>
    <t>Remarque</t>
  </si>
  <si>
    <t>Longueur</t>
  </si>
  <si>
    <t>Difficulté</t>
  </si>
  <si>
    <t>E01-R</t>
  </si>
  <si>
    <t>E01-C</t>
  </si>
  <si>
    <t>1 – Il y a un petit bout de chemin (200m) pour sortir du parking de la pointe du Hoc (derrière le petit musée) puis une route en mauvais état. Soit faire demi-tour avec E01-R soit continuer avec la E01-C
2 – Ne pas aller jusqu’au poste d’observation de la Batterie de Longue sur Mer (s’arrêter à la fin de la trace E01-R et reprendre la E02-R) si vous ne prenez pas de chemin (400m)</t>
  </si>
  <si>
    <t>2** (quelques cailloux)
1* (sans soucis)</t>
  </si>
  <si>
    <t>E02-R</t>
  </si>
  <si>
    <t>E02-C</t>
  </si>
  <si>
    <t>Recommencer avec la trace E02-C si vous êtes allez à l’observatoire de Longues sur Mer (avec la trace E01-C) ou reprendre à la batterie avec la trace E02-R si vous avez suivi la trace E01-R</t>
  </si>
  <si>
    <t>1* (sans soucis)</t>
  </si>
  <si>
    <t>E03</t>
  </si>
  <si>
    <t>Que de la route sur cette étape</t>
  </si>
  <si>
    <t>E04-R</t>
  </si>
  <si>
    <t>E04-C</t>
  </si>
  <si>
    <t>Il y a un chemin pour sortir du Mont-Canisy (800m). Soit prendre la trace E04-C pour sortir par le chemin ou suivre la trace E04-R par la route.</t>
  </si>
  <si>
    <t>2* (quelques racines)</t>
  </si>
  <si>
    <t>E05</t>
  </si>
  <si>
    <t>E02-O - Etretat</t>
  </si>
  <si>
    <t>Option : Aller Retrour de 1,7km sur route jusque la chapelle qui domine Etretat</t>
  </si>
  <si>
    <t>E06</t>
  </si>
  <si>
    <t>Monument Tirailleurs Sénégalais</t>
  </si>
  <si>
    <t>E07</t>
  </si>
  <si>
    <t>E08-R</t>
  </si>
  <si>
    <t>E08-C</t>
  </si>
  <si>
    <t>Il y a un chemin pour aller du cimetière allemand de Fricourt au trou de la Mine de la Boisselle (indispensable). Par le chemin (E08-C), c’est passable sauf sur 10 mètres sur les 1100m, sinon prendre la route (E08-R) qui est plus longue.</t>
  </si>
  <si>
    <t>3*** (il y a des ornières, rouler doucement)</t>
  </si>
  <si>
    <t>E09-R</t>
  </si>
  <si>
    <t>E09-C</t>
  </si>
  <si>
    <t>Il y a un chemin (500m) pour aller au cimetière Franco-Allemand de Thiescourt (E09-C), par la route c’est à peine plus long (E09-R)</t>
  </si>
  <si>
    <t>1* (sans soucis, poursiéreux)</t>
  </si>
  <si>
    <t>E10</t>
  </si>
  <si>
    <t>E11-R</t>
  </si>
  <si>
    <t>E11-C</t>
  </si>
  <si>
    <t>1 - Il y a un petit chemin (400m) pour sortir du cimetière de Bourgogne. Soit éviter le cimetière, soit continuer par le chemin (E11-C) ou faire demi-tour par la route (E11-R).
2 - Le cimetière militaire de Warmeriville n’est accessible que par un chemin (idem pour en sortir) sur 750m. Soit l’éviter par la trace (E11-R) ou prendre les chemins pour y aller (E11-C).
3 - Le cimetière militaire de Aussonce n’est accessible que par un chemin sur 800m. Soit l’éviter par la trace (E11-R) ou prendre les chemins pour y aller (E11-C).
4 - Le cimetière militaire de La-Neuville-en-Tourne-à-Fuy n’est accessible que par un chemin (idem pour en sortir) sur 700m. Soit l’éviter par la trace (E11-R) ou prendre les chemins pour y aller (E11-C).</t>
  </si>
  <si>
    <t>2** ce sont des chemins plats et pousiéreux. Faire attention au quelques cailloux qui trainent</t>
  </si>
  <si>
    <t>E12-R</t>
  </si>
  <si>
    <t>E12-C</t>
  </si>
  <si>
    <t>1 – Après Cernay-en-Dormois. Il faut absolument monter à la main de Massiges. Les tranchées sont saisissantes. Soit vous prenez le chemin (3km) par la trace E12-C, soit passer par le villages de Massiges, monter à la main et faites demi-tour avec la trace E12-R
2 – Si vous ne prenez pas le chemin (1km) après Minaucourt-le-Mesnil-lès-Hurlus (trace E12-C) vous pouvez rejoindre Valmy par la route, c’est plus long mais aussi avec un peu de grande route (E12-R)</t>
  </si>
  <si>
    <t>3*** (chemin facile au début puis une section avec un peu de remblais puis ca monte sec pour monter à la main (par la route aussi ca monte sec))
3*** (le chemin comporte des cailloux mais la vitesse est réduite)</t>
  </si>
  <si>
    <t>E13-R</t>
  </si>
  <si>
    <t>E13-C</t>
  </si>
  <si>
    <t>Après Lachalade, il y a un chemin d’exploitation forestière (E13-C) sur 3km pour monter à la haute-Chevauchée qui est une route de campagne avec cimetière, tranchées, monument et trou de mine. Sinon, il faut prendre à gauche au « Four de Paris » (trace E13-C) jusqu’au « Carrefour des Meurissons » et faire un aller/retour sur cette route pour voir tous les sites.</t>
  </si>
  <si>
    <t>3*** (chemin forestier. La partie basse est la plus difficile puis ca devient plus facile - nombreux cailloux, choisir sa trace)</t>
  </si>
  <si>
    <t>E13-O1 - Ossuaire Gruelle</t>
  </si>
  <si>
    <t>Option 1 : Aller / Retour de 2km depuis Vienne-le-Château pour aller voir un ossuaire et un cimetière</t>
  </si>
  <si>
    <t>E13-O2 - Abri du Konprinz</t>
  </si>
  <si>
    <t>Option 2 : Après la Hte-Chevauchée, il y a un chemin vers l’abri du Kronprinz. C’est intéressant mais le chemin est mauvais en vélo de route mais ca passe en faisant attention. L'aller/retour fait 1,5km</t>
  </si>
  <si>
    <t>4**** (des pierres, c'est mieux avec un gravel mais ca passe doucement)</t>
  </si>
  <si>
    <t>E13-O3 - Butte de Vauquois</t>
  </si>
  <si>
    <t>Option 3 : le site de l'ancien village est superbe mais il faut soit déposer son vélo au parking soit pousser le vélo jusqu'en haut (et c'est raide) mais c'est l'endroit le plus saisissant pour la bataille des mines. L'aller retour fait 9km de route (puis 100m de chemin jusqu'en haut).</t>
  </si>
  <si>
    <t>5***** (La fin entre le parking est le site est impossible à monter et à descendre sur un vélo)</t>
  </si>
  <si>
    <t>E14-R</t>
  </si>
  <si>
    <t>E14-C</t>
  </si>
  <si>
    <t>Après Malancourt, vous pouvez rejoindre le Mort-Homme (tranchée, tombe et monument) par le chemin (3km) dans la foret (trace E14-C) ce qui vous évite un A/R. Sinon, prendre la route par Esnes-en-Argonne (E14-R) mais ca fait un aller/retour assez long.</t>
  </si>
  <si>
    <t>3*** (ca monte et avec un peu de cailloux)</t>
  </si>
  <si>
    <t>E14-O</t>
  </si>
  <si>
    <t xml:space="preserve">Option : il est possible de monter au fort de Froideterre par un chemin, 1km pour l'aller / retour. Ce n'est pas le plus connu des forts de Verdun, ni le plus gros mais il n'y a personne. </t>
  </si>
  <si>
    <t>Plus de souvenir !</t>
  </si>
  <si>
    <t>E15-R</t>
  </si>
  <si>
    <t>E15-C</t>
  </si>
  <si>
    <t>Pour quitter le point X, vous revenez plus ou moins sur vos pas suivant la trace route (E15-R) ou la trace avec un chemin d'exploitation forestière (E15-C) sur 2,9km. La version route est plus intéressante</t>
  </si>
  <si>
    <t>E16</t>
  </si>
  <si>
    <t>E17</t>
  </si>
  <si>
    <t>E18-R</t>
  </si>
  <si>
    <t>E18-C</t>
  </si>
  <si>
    <t>Après l'ouvrage Maginot de Bambesch, soit faire demi-tour par la route (E18-R), soit prendre 100m de chemin et voir en plus le mémorial des déportés (E18-C)</t>
  </si>
  <si>
    <t>2** (c'est très court)</t>
  </si>
  <si>
    <t>E19</t>
  </si>
  <si>
    <t>E20</t>
  </si>
  <si>
    <t>E21-R</t>
  </si>
  <si>
    <t>E21-C</t>
  </si>
  <si>
    <t>Au col du Calvaire, il y a une piste (5,2km) pour rejoindre le cimetière Duchesne (E21-C) dans les bois (c'est à voir). Sinon, passé votre chemin et continué sur la route (E21-R)</t>
  </si>
  <si>
    <t>2** voir 3***, c'est long mais sans réelle soucis</t>
  </si>
  <si>
    <t>E22</t>
  </si>
  <si>
    <t>Orbey</t>
  </si>
  <si>
    <t>Ste Mère Eglise</t>
  </si>
  <si>
    <t>Rombas</t>
  </si>
  <si>
    <t>Villé</t>
  </si>
  <si>
    <t>Fécamp</t>
  </si>
  <si>
    <t>Combles</t>
  </si>
  <si>
    <t>Bivouac ou hors parcours</t>
  </si>
  <si>
    <t>Dist.</t>
  </si>
  <si>
    <r>
      <t xml:space="preserve">La route jusque Dieppe est vallonée puis c'est plus facile. De nobreux endroits à voir en fin de journée (bataille de la Somme). </t>
    </r>
    <r>
      <rPr>
        <b/>
        <sz val="11"/>
        <color rgb="FF0070C0"/>
        <rFont val="Calibri"/>
        <family val="2"/>
      </rPr>
      <t>On retrouve des logements et commerces à proximité de l'autoroute A1</t>
    </r>
  </si>
  <si>
    <r>
      <t xml:space="preserve">Beaucoup d'endroit à voir ce premier jour. Le profil est facile. </t>
    </r>
    <r>
      <rPr>
        <b/>
        <sz val="11"/>
        <color rgb="FF0070C0"/>
        <rFont val="Calibri"/>
        <family val="2"/>
      </rPr>
      <t>Pas de soucis de ravitaillement ou couchage tout le long de la côte.</t>
    </r>
  </si>
  <si>
    <r>
      <t xml:space="preserve">Journée très facile et monument dispercé. Essayer de passer la main de Massages (à voir). </t>
    </r>
    <r>
      <rPr>
        <b/>
        <sz val="11"/>
        <color rgb="FF0070C0"/>
        <rFont val="Calibri"/>
        <family val="2"/>
      </rPr>
      <t>Pas de logement entre Sommepy et Vienne-le-Château (à moins de sortir du Parcours)</t>
    </r>
  </si>
  <si>
    <r>
      <t>Le début de journée est riche en monument (Argonne, Verdun, Eparges, Saillant de St-Mihiel) et valloné. Atteindre la vallée de la Moselle pour être bien pour la fin de parcours.</t>
    </r>
    <r>
      <rPr>
        <b/>
        <sz val="11"/>
        <color rgb="FF0070C0"/>
        <rFont val="Calibri"/>
        <family val="2"/>
      </rPr>
      <t xml:space="preserve"> Logement et commerces à partir de Gravelotte</t>
    </r>
  </si>
  <si>
    <r>
      <t xml:space="preserve">Journée pas facile, mais les monuments sont éparpillés mais poignant (Struthof). </t>
    </r>
    <r>
      <rPr>
        <b/>
        <sz val="11"/>
        <color rgb="FF0070C0"/>
        <rFont val="Calibri"/>
        <family val="2"/>
      </rPr>
      <t>Pour les logements en fin de journée, Schirmeck est un peu court, Villé est une bonne alernative pour la dure journée du lendemain</t>
    </r>
  </si>
  <si>
    <t>Batterie de Longue sur Mer</t>
  </si>
  <si>
    <t>Mémorial du Raid de Bruneval</t>
  </si>
  <si>
    <t>Dieppe</t>
  </si>
  <si>
    <t>Monument des tirailleurs Sénégalais de Dromesnil</t>
  </si>
  <si>
    <t>Le Chemin des Dames</t>
  </si>
  <si>
    <t>Ossuaire de la ferme de Navarin</t>
  </si>
  <si>
    <t>Romagne /s Montfaucon</t>
  </si>
  <si>
    <t>Etape de montagne sur le début, une fois au Vieil Armand, c'est plus facile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</si>
</sst>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h]:mm:ss;@"/>
    <numFmt numFmtId="165" formatCode="0.000&quot; km&quot;"/>
    <numFmt numFmtId="166" formatCode="0&quot; m&quot;"/>
    <numFmt numFmtId="167" formatCode="0\ %"/>
    <numFmt numFmtId="168" formatCode="0.000%"/>
    <numFmt numFmtId="169" formatCode="0.000\ %"/>
    <numFmt numFmtId="170" formatCode="0.000"/>
    <numFmt numFmtId="171" formatCode="0.0&quot;km&quot;"/>
    <numFmt numFmtId="174" formatCode="0.0&quot; km&quot;"/>
    <numFmt numFmtId="175" formatCode="0.00\ %"/>
  </numFmts>
  <fonts count="8" x14ac:knownFonts="1">
    <font>
      <sz val="11"/>
      <color rgb="FF000000"/>
      <name val="Calibri"/>
      <family val="2"/>
      <charset val="1"/>
    </font>
    <font>
      <b/>
      <sz val="11"/>
      <color rgb="FF000000"/>
      <name val="Calibri"/>
      <family val="2"/>
      <charset val="1"/>
    </font>
    <font>
      <b/>
      <sz val="11"/>
      <color rgb="FFFF0000"/>
      <name val="Calibri"/>
      <family val="2"/>
      <charset val="1"/>
    </font>
    <font>
      <sz val="16"/>
      <color rgb="FF000000"/>
      <name val="Calibri"/>
      <family val="2"/>
      <charset val="1"/>
    </font>
    <font>
      <b/>
      <sz val="11"/>
      <color rgb="FF0070C0"/>
      <name val="Calibri"/>
      <family val="2"/>
      <charset val="1"/>
    </font>
    <font>
      <b/>
      <sz val="11"/>
      <color rgb="FF00B050"/>
      <name val="Calibri"/>
      <family val="2"/>
      <charset val="1"/>
    </font>
    <font>
      <sz val="11"/>
      <color rgb="FF000000"/>
      <name val="Calibri"/>
      <family val="2"/>
      <charset val="1"/>
    </font>
    <font>
      <b/>
      <sz val="11"/>
      <color rgb="FF0070C0"/>
      <name val="Calibri"/>
      <family val="2"/>
    </font>
  </fonts>
  <fills count="3">
    <fill>
      <patternFill patternType="none"/>
    </fill>
    <fill>
      <patternFill patternType="gray125"/>
    </fill>
    <fill>
      <patternFill patternType="solid">
        <fgColor rgb="FFFFC000"/>
        <bgColor indexed="64"/>
      </patternFill>
    </fill>
  </fills>
  <borders count="42">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rgb="FFFFFFFF"/>
      </right>
      <top style="thin">
        <color rgb="FFFFFFFF"/>
      </top>
      <bottom style="thin">
        <color rgb="FFFFFFFF"/>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rgb="FFFFFFFF"/>
      </left>
      <right style="thin">
        <color rgb="FFFFFFFF"/>
      </right>
      <top/>
      <bottom style="thin">
        <color rgb="FFFFFFFF"/>
      </bottom>
      <diagonal/>
    </border>
    <border>
      <left style="thin">
        <color rgb="FFFFFFFF"/>
      </left>
      <right style="thin">
        <color rgb="FFFFFFFF"/>
      </right>
      <top/>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thin">
        <color auto="1"/>
      </left>
      <right/>
      <top style="thin">
        <color auto="1"/>
      </top>
      <bottom style="medium">
        <color auto="1"/>
      </bottom>
      <diagonal/>
    </border>
    <border diagonalUp="1" diagonalDown="1">
      <left style="thin">
        <color indexed="64"/>
      </left>
      <right style="thin">
        <color indexed="64"/>
      </right>
      <top style="thin">
        <color indexed="64"/>
      </top>
      <bottom style="thin">
        <color indexed="64"/>
      </bottom>
      <diagonal style="hair">
        <color auto="1"/>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thin">
        <color auto="1"/>
      </left>
      <right/>
      <top/>
      <bottom/>
      <diagonal/>
    </border>
  </borders>
  <cellStyleXfs count="2">
    <xf numFmtId="0" fontId="0" fillId="0" borderId="0"/>
    <xf numFmtId="167" fontId="6" fillId="0" borderId="0" applyBorder="0" applyProtection="0"/>
  </cellStyleXfs>
  <cellXfs count="171">
    <xf numFmtId="0" fontId="0" fillId="0" borderId="0" xfId="0"/>
    <xf numFmtId="0" fontId="0" fillId="0" borderId="1" xfId="0" applyBorder="1"/>
    <xf numFmtId="0" fontId="0" fillId="0" borderId="2" xfId="0" applyBorder="1"/>
    <xf numFmtId="0" fontId="1" fillId="0" borderId="2" xfId="0" applyFont="1" applyBorder="1" applyAlignment="1">
      <alignment horizontal="center"/>
    </xf>
    <xf numFmtId="0" fontId="0" fillId="0" borderId="3" xfId="0" applyBorder="1"/>
    <xf numFmtId="0" fontId="0" fillId="0" borderId="9" xfId="0" applyBorder="1"/>
    <xf numFmtId="0" fontId="0" fillId="0" borderId="11" xfId="0" applyFont="1" applyBorder="1" applyAlignment="1">
      <alignment horizontal="center" vertical="center"/>
    </xf>
    <xf numFmtId="0" fontId="0" fillId="0" borderId="12" xfId="0" applyFont="1" applyBorder="1" applyAlignment="1">
      <alignment horizontal="center" vertical="center"/>
    </xf>
    <xf numFmtId="164" fontId="0" fillId="0" borderId="13" xfId="0" applyNumberFormat="1" applyBorder="1" applyAlignment="1">
      <alignment horizontal="center" vertical="center"/>
    </xf>
    <xf numFmtId="164" fontId="0" fillId="0" borderId="14" xfId="0" applyNumberFormat="1" applyBorder="1" applyAlignment="1">
      <alignment horizontal="center" vertical="center"/>
    </xf>
    <xf numFmtId="22" fontId="0" fillId="0" borderId="14" xfId="0" applyNumberFormat="1" applyBorder="1" applyAlignment="1">
      <alignment horizontal="center" vertical="center"/>
    </xf>
    <xf numFmtId="22" fontId="0" fillId="0" borderId="15" xfId="0" applyNumberForma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left" vertical="center" wrapText="1"/>
    </xf>
    <xf numFmtId="165" fontId="0" fillId="0" borderId="16" xfId="0" applyNumberFormat="1" applyBorder="1" applyAlignment="1">
      <alignment horizontal="center" vertical="center"/>
    </xf>
    <xf numFmtId="166" fontId="0" fillId="0" borderId="17" xfId="0" applyNumberFormat="1" applyBorder="1" applyAlignment="1">
      <alignment horizontal="center" vertical="center"/>
    </xf>
    <xf numFmtId="168" fontId="0" fillId="0" borderId="18" xfId="1" applyNumberFormat="1" applyFont="1" applyBorder="1" applyAlignment="1" applyProtection="1">
      <alignment horizontal="center" vertical="center"/>
    </xf>
    <xf numFmtId="164" fontId="0" fillId="0" borderId="19" xfId="0" applyNumberFormat="1" applyBorder="1" applyAlignment="1">
      <alignment horizontal="center" vertical="center"/>
    </xf>
    <xf numFmtId="164" fontId="0" fillId="0" borderId="17" xfId="0" applyNumberFormat="1" applyBorder="1" applyAlignment="1">
      <alignment horizontal="center" vertical="center"/>
    </xf>
    <xf numFmtId="22" fontId="0" fillId="0" borderId="17" xfId="0" applyNumberForma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wrapText="1"/>
    </xf>
    <xf numFmtId="0" fontId="0" fillId="0" borderId="11" xfId="0" applyFont="1" applyBorder="1" applyAlignment="1">
      <alignment horizontal="left" vertical="center" wrapText="1"/>
    </xf>
    <xf numFmtId="165" fontId="0" fillId="0" borderId="20" xfId="0" applyNumberFormat="1" applyBorder="1" applyAlignment="1">
      <alignment horizontal="center" vertical="center"/>
    </xf>
    <xf numFmtId="166" fontId="0" fillId="0" borderId="11" xfId="0" applyNumberFormat="1" applyBorder="1" applyAlignment="1">
      <alignment horizontal="center" vertical="center"/>
    </xf>
    <xf numFmtId="168" fontId="0" fillId="0" borderId="12" xfId="1" applyNumberFormat="1" applyFont="1" applyBorder="1" applyAlignment="1" applyProtection="1">
      <alignment horizontal="center" vertical="center"/>
    </xf>
    <xf numFmtId="164" fontId="0" fillId="0" borderId="10" xfId="0" applyNumberFormat="1" applyBorder="1" applyAlignment="1">
      <alignment horizontal="center" vertical="center"/>
    </xf>
    <xf numFmtId="164" fontId="0" fillId="0" borderId="11" xfId="0" applyNumberFormat="1" applyBorder="1" applyAlignment="1">
      <alignment horizontal="center" vertical="center"/>
    </xf>
    <xf numFmtId="22" fontId="0" fillId="0" borderId="11" xfId="0" applyNumberFormat="1" applyBorder="1" applyAlignment="1">
      <alignment horizontal="center" vertical="center"/>
    </xf>
    <xf numFmtId="165" fontId="0" fillId="0" borderId="3" xfId="0" applyNumberFormat="1" applyBorder="1"/>
    <xf numFmtId="164" fontId="2" fillId="0" borderId="11" xfId="0" applyNumberFormat="1" applyFont="1" applyBorder="1" applyAlignment="1">
      <alignment horizontal="center" vertical="center"/>
    </xf>
    <xf numFmtId="0" fontId="0" fillId="0" borderId="21" xfId="0" applyFont="1" applyBorder="1" applyAlignment="1">
      <alignment horizontal="center" vertical="center" wrapText="1"/>
    </xf>
    <xf numFmtId="0" fontId="0" fillId="0" borderId="14" xfId="0" applyFont="1" applyBorder="1" applyAlignment="1">
      <alignment horizontal="left" vertical="center" wrapText="1"/>
    </xf>
    <xf numFmtId="165" fontId="0" fillId="0" borderId="21" xfId="0" applyNumberFormat="1" applyBorder="1" applyAlignment="1">
      <alignment horizontal="center" vertical="center"/>
    </xf>
    <xf numFmtId="166" fontId="0" fillId="0" borderId="14" xfId="0" applyNumberFormat="1" applyBorder="1" applyAlignment="1">
      <alignment horizontal="center" vertical="center"/>
    </xf>
    <xf numFmtId="168" fontId="0" fillId="0" borderId="15" xfId="1" applyNumberFormat="1" applyFont="1" applyBorder="1" applyAlignment="1" applyProtection="1">
      <alignment horizontal="center" vertical="center"/>
    </xf>
    <xf numFmtId="164" fontId="2" fillId="0" borderId="14" xfId="0" applyNumberFormat="1" applyFont="1" applyBorder="1" applyAlignment="1">
      <alignment horizontal="center" vertical="center"/>
    </xf>
    <xf numFmtId="0" fontId="0" fillId="0" borderId="22" xfId="0" applyBorder="1"/>
    <xf numFmtId="0" fontId="0" fillId="0" borderId="23" xfId="0" applyBorder="1"/>
    <xf numFmtId="165" fontId="0" fillId="0" borderId="4" xfId="0" applyNumberFormat="1" applyBorder="1"/>
    <xf numFmtId="166" fontId="0" fillId="0" borderId="5" xfId="0" applyNumberFormat="1" applyBorder="1"/>
    <xf numFmtId="168" fontId="0" fillId="0" borderId="6" xfId="1" applyNumberFormat="1" applyFont="1" applyBorder="1" applyAlignment="1" applyProtection="1"/>
    <xf numFmtId="0" fontId="0" fillId="0" borderId="26" xfId="0" applyFont="1" applyBorder="1"/>
    <xf numFmtId="0" fontId="0" fillId="0" borderId="27" xfId="0" applyFont="1" applyBorder="1"/>
    <xf numFmtId="0" fontId="0" fillId="0" borderId="28" xfId="0" applyFont="1" applyBorder="1"/>
    <xf numFmtId="0" fontId="0" fillId="0" borderId="17" xfId="0" applyFont="1" applyBorder="1" applyAlignment="1">
      <alignment vertical="center" wrapText="1"/>
    </xf>
    <xf numFmtId="168" fontId="0" fillId="0" borderId="29" xfId="1" applyNumberFormat="1" applyFont="1" applyBorder="1" applyAlignment="1" applyProtection="1">
      <alignment horizontal="center" vertical="center"/>
    </xf>
    <xf numFmtId="165" fontId="0" fillId="0" borderId="17" xfId="0" applyNumberFormat="1" applyBorder="1" applyAlignment="1">
      <alignment horizontal="center" vertical="center" wrapText="1"/>
    </xf>
    <xf numFmtId="166" fontId="0" fillId="0" borderId="17" xfId="0" applyNumberFormat="1" applyBorder="1" applyAlignment="1">
      <alignment horizontal="center" vertical="center" wrapText="1"/>
    </xf>
    <xf numFmtId="0" fontId="0" fillId="0" borderId="11" xfId="0" applyFont="1" applyBorder="1" applyAlignment="1">
      <alignment vertical="center" wrapText="1"/>
    </xf>
    <xf numFmtId="168" fontId="0" fillId="0" borderId="31" xfId="1" applyNumberFormat="1" applyFont="1" applyBorder="1" applyAlignment="1" applyProtection="1">
      <alignment horizontal="center" vertical="center"/>
    </xf>
    <xf numFmtId="165" fontId="0" fillId="0" borderId="11" xfId="0" applyNumberFormat="1" applyBorder="1" applyAlignment="1">
      <alignment horizontal="center" vertical="center" wrapText="1"/>
    </xf>
    <xf numFmtId="166" fontId="0" fillId="0" borderId="11" xfId="0" applyNumberFormat="1"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vertical="center"/>
    </xf>
    <xf numFmtId="0" fontId="0" fillId="0" borderId="32" xfId="0" applyFont="1" applyBorder="1" applyAlignment="1">
      <alignment horizontal="center" vertical="center" wrapText="1"/>
    </xf>
    <xf numFmtId="0" fontId="0" fillId="0" borderId="33" xfId="0" applyFont="1" applyBorder="1" applyAlignment="1">
      <alignment horizontal="left" vertical="center" wrapText="1"/>
    </xf>
    <xf numFmtId="0" fontId="0" fillId="0" borderId="34" xfId="0" applyFont="1" applyBorder="1" applyAlignment="1">
      <alignment vertical="center" wrapText="1"/>
    </xf>
    <xf numFmtId="165" fontId="0" fillId="0" borderId="32" xfId="0" applyNumberFormat="1" applyBorder="1" applyAlignment="1">
      <alignment horizontal="center" vertical="center"/>
    </xf>
    <xf numFmtId="166" fontId="0" fillId="0" borderId="33" xfId="0" applyNumberFormat="1" applyBorder="1" applyAlignment="1">
      <alignment horizontal="center" vertical="center"/>
    </xf>
    <xf numFmtId="168" fontId="0" fillId="0" borderId="35" xfId="1" applyNumberFormat="1" applyFont="1" applyBorder="1" applyAlignment="1" applyProtection="1">
      <alignment horizontal="center" vertical="center"/>
    </xf>
    <xf numFmtId="165" fontId="0" fillId="0" borderId="14" xfId="0" applyNumberFormat="1" applyBorder="1" applyAlignment="1">
      <alignment horizontal="center" vertical="center" wrapText="1"/>
    </xf>
    <xf numFmtId="166" fontId="0" fillId="0" borderId="14" xfId="0" applyNumberFormat="1" applyBorder="1" applyAlignment="1">
      <alignment horizontal="center" vertical="center" wrapText="1"/>
    </xf>
    <xf numFmtId="0" fontId="0" fillId="0" borderId="14" xfId="0" applyFont="1" applyBorder="1" applyAlignment="1">
      <alignment vertical="center" wrapText="1"/>
    </xf>
    <xf numFmtId="168" fontId="0" fillId="0" borderId="36" xfId="1" applyNumberFormat="1" applyFont="1" applyBorder="1" applyAlignment="1" applyProtection="1">
      <alignment horizontal="center" vertical="center"/>
    </xf>
    <xf numFmtId="170" fontId="0" fillId="0" borderId="0" xfId="0" applyNumberFormat="1"/>
    <xf numFmtId="0" fontId="0" fillId="0" borderId="11" xfId="0" applyBorder="1" applyAlignment="1">
      <alignment horizontal="center" vertical="center"/>
    </xf>
    <xf numFmtId="0" fontId="0" fillId="0" borderId="0" xfId="0" applyAlignment="1">
      <alignment horizontal="center" vertical="center"/>
    </xf>
    <xf numFmtId="166" fontId="0" fillId="0" borderId="11" xfId="0" applyNumberFormat="1" applyBorder="1" applyAlignment="1">
      <alignment horizontal="center" vertical="center"/>
    </xf>
    <xf numFmtId="171" fontId="0" fillId="0" borderId="11" xfId="0" applyNumberForma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horizontal="left" vertical="center"/>
    </xf>
    <xf numFmtId="171" fontId="0" fillId="0" borderId="37" xfId="0" applyNumberFormat="1" applyBorder="1" applyAlignment="1">
      <alignment horizontal="center" vertical="center"/>
    </xf>
    <xf numFmtId="0" fontId="0" fillId="0" borderId="37" xfId="0" applyBorder="1"/>
    <xf numFmtId="0" fontId="5" fillId="0" borderId="11" xfId="0" applyFont="1" applyBorder="1" applyAlignment="1">
      <alignment horizontal="center" vertical="center"/>
    </xf>
    <xf numFmtId="0" fontId="0" fillId="0" borderId="11" xfId="0" applyFont="1" applyBorder="1" applyAlignment="1">
      <alignment horizontal="justify" vertical="center" wrapText="1"/>
    </xf>
    <xf numFmtId="0" fontId="0" fillId="0" borderId="10" xfId="0" applyFont="1" applyBorder="1" applyAlignment="1">
      <alignment horizontal="center" vertical="center" wrapText="1"/>
    </xf>
    <xf numFmtId="166" fontId="0" fillId="0" borderId="11" xfId="0" applyNumberFormat="1" applyBorder="1" applyAlignment="1">
      <alignment horizontal="center" vertical="center"/>
    </xf>
    <xf numFmtId="168" fontId="0" fillId="0" borderId="31" xfId="1" applyNumberFormat="1" applyFont="1" applyBorder="1" applyAlignment="1" applyProtection="1">
      <alignment horizontal="center" vertical="center"/>
    </xf>
    <xf numFmtId="0" fontId="0" fillId="0" borderId="0" xfId="0"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166" fontId="0" fillId="0" borderId="33" xfId="0" applyNumberFormat="1" applyBorder="1" applyAlignment="1">
      <alignment vertical="center"/>
    </xf>
    <xf numFmtId="168" fontId="0" fillId="0" borderId="35" xfId="1" applyNumberFormat="1" applyFont="1" applyBorder="1" applyAlignment="1" applyProtection="1">
      <alignment vertical="center"/>
    </xf>
    <xf numFmtId="168" fontId="0" fillId="0" borderId="41" xfId="1" applyNumberFormat="1" applyFont="1" applyFill="1" applyBorder="1" applyAlignment="1" applyProtection="1">
      <alignment horizontal="center" vertical="center"/>
    </xf>
    <xf numFmtId="166" fontId="0" fillId="2" borderId="38" xfId="0" applyNumberFormat="1" applyFill="1" applyBorder="1" applyAlignment="1">
      <alignment horizontal="center" vertical="center"/>
    </xf>
    <xf numFmtId="0" fontId="0" fillId="0" borderId="32" xfId="0" applyFont="1" applyBorder="1" applyAlignment="1">
      <alignment vertical="center" wrapText="1"/>
    </xf>
    <xf numFmtId="0" fontId="0" fillId="0" borderId="11" xfId="0" applyFont="1" applyBorder="1" applyAlignment="1">
      <alignment horizontal="left"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vertical="center"/>
    </xf>
    <xf numFmtId="0" fontId="1" fillId="0" borderId="4" xfId="0" applyFont="1" applyBorder="1" applyAlignment="1">
      <alignment horizontal="center" vertical="center" textRotation="90"/>
    </xf>
    <xf numFmtId="0" fontId="1" fillId="0" borderId="4" xfId="0" applyFont="1" applyBorder="1" applyAlignment="1">
      <alignment horizontal="center" vertical="center"/>
    </xf>
    <xf numFmtId="0" fontId="0" fillId="0" borderId="11" xfId="0" applyBorder="1" applyAlignment="1">
      <alignment horizontal="center" vertical="center" wrapText="1"/>
    </xf>
    <xf numFmtId="0" fontId="0" fillId="2" borderId="11" xfId="0" applyFill="1" applyBorder="1" applyAlignment="1">
      <alignment horizontal="center" vertical="center"/>
    </xf>
    <xf numFmtId="0" fontId="3" fillId="0" borderId="25" xfId="0" applyFont="1" applyBorder="1" applyAlignment="1">
      <alignment horizontal="center" vertical="center"/>
    </xf>
    <xf numFmtId="166"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1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6" xfId="0" applyFont="1" applyBorder="1" applyAlignment="1">
      <alignment horizontal="center" vertical="center" wrapText="1"/>
    </xf>
    <xf numFmtId="14" fontId="0" fillId="0" borderId="33" xfId="0" applyNumberFormat="1" applyBorder="1" applyAlignment="1">
      <alignment horizontal="center" vertical="center" wrapText="1"/>
    </xf>
    <xf numFmtId="14" fontId="0" fillId="0" borderId="38" xfId="0" applyNumberFormat="1" applyBorder="1" applyAlignment="1">
      <alignment horizontal="center" vertical="center" wrapText="1"/>
    </xf>
    <xf numFmtId="14" fontId="0" fillId="0" borderId="17" xfId="0" applyNumberFormat="1" applyBorder="1" applyAlignment="1">
      <alignment horizontal="center" vertical="center" wrapText="1"/>
    </xf>
    <xf numFmtId="0" fontId="0" fillId="0" borderId="18" xfId="0" applyFont="1" applyBorder="1" applyAlignment="1">
      <alignment horizontal="center" vertical="center" wrapText="1"/>
    </xf>
    <xf numFmtId="14" fontId="0" fillId="0" borderId="11" xfId="0" applyNumberFormat="1" applyBorder="1" applyAlignment="1">
      <alignment horizontal="center" vertical="center" wrapText="1"/>
    </xf>
    <xf numFmtId="166" fontId="0" fillId="0" borderId="17" xfId="0" applyNumberFormat="1" applyBorder="1" applyAlignment="1">
      <alignment horizontal="center" vertical="center" wrapText="1"/>
    </xf>
    <xf numFmtId="165" fontId="0" fillId="0" borderId="17" xfId="0" applyNumberFormat="1" applyBorder="1" applyAlignment="1">
      <alignment horizontal="center" vertical="center" wrapText="1"/>
    </xf>
    <xf numFmtId="0" fontId="0" fillId="2" borderId="33"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17" xfId="0" applyFill="1" applyBorder="1" applyAlignment="1">
      <alignment horizontal="center" vertical="center" wrapText="1"/>
    </xf>
    <xf numFmtId="0" fontId="0" fillId="0" borderId="38" xfId="0" applyBorder="1" applyAlignment="1">
      <alignment horizontal="center" vertical="center" wrapText="1"/>
    </xf>
    <xf numFmtId="0" fontId="0" fillId="0" borderId="17" xfId="0" applyBorder="1" applyAlignment="1">
      <alignment horizontal="center" vertical="center" wrapText="1"/>
    </xf>
    <xf numFmtId="0" fontId="0" fillId="0" borderId="33" xfId="0" applyBorder="1" applyAlignment="1">
      <alignment horizontal="center" vertical="center"/>
    </xf>
    <xf numFmtId="0" fontId="0" fillId="0" borderId="38" xfId="0" applyBorder="1" applyAlignment="1">
      <alignment horizontal="center" vertical="center"/>
    </xf>
    <xf numFmtId="0" fontId="0" fillId="0" borderId="17" xfId="0" applyBorder="1" applyAlignment="1">
      <alignment horizontal="center" vertical="center"/>
    </xf>
    <xf numFmtId="0" fontId="0" fillId="2" borderId="33" xfId="0" applyFill="1" applyBorder="1" applyAlignment="1">
      <alignment horizontal="center" vertical="center"/>
    </xf>
    <xf numFmtId="0" fontId="0" fillId="2" borderId="38" xfId="0" applyFill="1" applyBorder="1" applyAlignment="1">
      <alignment horizontal="center" vertical="center"/>
    </xf>
    <xf numFmtId="0" fontId="0" fillId="2" borderId="17" xfId="0" applyFill="1" applyBorder="1" applyAlignment="1">
      <alignment horizontal="center" vertical="center"/>
    </xf>
    <xf numFmtId="14" fontId="0" fillId="0" borderId="33" xfId="0" applyNumberFormat="1" applyBorder="1" applyAlignment="1">
      <alignment horizontal="center" vertical="center"/>
    </xf>
    <xf numFmtId="166" fontId="0" fillId="0" borderId="38" xfId="0" applyNumberFormat="1" applyBorder="1" applyAlignment="1">
      <alignment horizontal="center" vertical="center"/>
    </xf>
    <xf numFmtId="166" fontId="0" fillId="0" borderId="17" xfId="0" applyNumberFormat="1" applyBorder="1" applyAlignment="1">
      <alignment horizontal="center" vertical="center"/>
    </xf>
    <xf numFmtId="0" fontId="1" fillId="0" borderId="24" xfId="0" applyFont="1" applyBorder="1" applyAlignment="1">
      <alignment horizontal="center" vertical="center"/>
    </xf>
    <xf numFmtId="14" fontId="0" fillId="0" borderId="16" xfId="0" applyNumberFormat="1" applyBorder="1" applyAlignment="1">
      <alignment horizontal="center" vertical="center" wrapText="1"/>
    </xf>
    <xf numFmtId="169" fontId="6" fillId="0" borderId="30" xfId="1" applyNumberFormat="1" applyBorder="1" applyAlignment="1" applyProtection="1">
      <alignment horizontal="center" vertical="center"/>
    </xf>
    <xf numFmtId="0" fontId="0" fillId="0" borderId="20"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165" fontId="0" fillId="0" borderId="20" xfId="0" applyNumberFormat="1" applyBorder="1" applyAlignment="1">
      <alignment horizontal="center" vertical="center"/>
    </xf>
    <xf numFmtId="168" fontId="0" fillId="0" borderId="31" xfId="1" applyNumberFormat="1" applyFont="1" applyBorder="1" applyAlignment="1" applyProtection="1">
      <alignment horizontal="center" vertical="center"/>
    </xf>
    <xf numFmtId="14" fontId="0" fillId="0" borderId="20" xfId="0" applyNumberFormat="1" applyBorder="1" applyAlignment="1">
      <alignment horizontal="center" vertical="center" wrapText="1"/>
    </xf>
    <xf numFmtId="0" fontId="0" fillId="0" borderId="12" xfId="0" applyFont="1" applyBorder="1" applyAlignment="1">
      <alignment vertical="center" wrapText="1"/>
    </xf>
    <xf numFmtId="165" fontId="0" fillId="0" borderId="11" xfId="0" applyNumberFormat="1" applyBorder="1" applyAlignment="1">
      <alignment horizontal="center" vertical="center" wrapText="1"/>
    </xf>
    <xf numFmtId="166" fontId="0" fillId="0" borderId="11" xfId="0" applyNumberFormat="1" applyBorder="1" applyAlignment="1">
      <alignment horizontal="center" vertical="center" wrapText="1"/>
    </xf>
    <xf numFmtId="169" fontId="6" fillId="0" borderId="11" xfId="1" applyNumberFormat="1" applyBorder="1" applyAlignment="1" applyProtection="1">
      <alignment horizontal="center" vertical="center"/>
    </xf>
    <xf numFmtId="0" fontId="0" fillId="0" borderId="12" xfId="0" applyFont="1" applyBorder="1" applyAlignment="1">
      <alignment horizontal="center" vertical="center" wrapText="1"/>
    </xf>
    <xf numFmtId="14" fontId="0" fillId="0" borderId="21" xfId="0" applyNumberFormat="1" applyBorder="1" applyAlignment="1">
      <alignment horizontal="center" vertical="center" wrapText="1"/>
    </xf>
    <xf numFmtId="0" fontId="0" fillId="0" borderId="14" xfId="0" applyBorder="1" applyAlignment="1">
      <alignment horizontal="center" vertical="center" wrapText="1"/>
    </xf>
    <xf numFmtId="165" fontId="0" fillId="0" borderId="14" xfId="0" applyNumberFormat="1" applyBorder="1" applyAlignment="1">
      <alignment horizontal="center" vertical="center" wrapText="1"/>
    </xf>
    <xf numFmtId="166" fontId="0" fillId="0" borderId="14" xfId="0" applyNumberForma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0" fillId="0" borderId="33" xfId="0" applyBorder="1" applyAlignment="1">
      <alignment horizontal="center" vertical="center" wrapText="1"/>
    </xf>
    <xf numFmtId="174" fontId="0" fillId="0" borderId="11" xfId="0" applyNumberFormat="1" applyBorder="1" applyAlignment="1">
      <alignment horizontal="center" vertical="center" wrapText="1"/>
    </xf>
    <xf numFmtId="174" fontId="0" fillId="0" borderId="16" xfId="0" applyNumberFormat="1" applyBorder="1" applyAlignment="1">
      <alignment horizontal="center" vertical="center"/>
    </xf>
    <xf numFmtId="174" fontId="0" fillId="0" borderId="20" xfId="0" applyNumberFormat="1" applyBorder="1" applyAlignment="1">
      <alignment horizontal="center" vertical="center"/>
    </xf>
    <xf numFmtId="174" fontId="0" fillId="2" borderId="39" xfId="0" applyNumberFormat="1" applyFill="1" applyBorder="1" applyAlignment="1">
      <alignment horizontal="center" vertical="center"/>
    </xf>
    <xf numFmtId="174" fontId="0" fillId="0" borderId="32" xfId="0" applyNumberFormat="1" applyBorder="1" applyAlignment="1">
      <alignment vertical="center"/>
    </xf>
    <xf numFmtId="174" fontId="0" fillId="0" borderId="21" xfId="0" applyNumberFormat="1" applyBorder="1" applyAlignment="1">
      <alignment horizontal="center" vertical="center"/>
    </xf>
    <xf numFmtId="175" fontId="6" fillId="0" borderId="33" xfId="1" applyNumberFormat="1" applyBorder="1" applyAlignment="1">
      <alignment horizontal="center" vertical="center"/>
    </xf>
    <xf numFmtId="175" fontId="6" fillId="0" borderId="38" xfId="1" applyNumberFormat="1" applyBorder="1" applyAlignment="1">
      <alignment horizontal="center" vertical="center"/>
    </xf>
    <xf numFmtId="175" fontId="6" fillId="0" borderId="17" xfId="1" applyNumberFormat="1" applyBorder="1" applyAlignment="1">
      <alignment horizontal="center" vertical="center"/>
    </xf>
    <xf numFmtId="175" fontId="6" fillId="0" borderId="11" xfId="1" applyNumberFormat="1" applyBorder="1" applyAlignment="1">
      <alignment horizontal="center" vertical="center"/>
    </xf>
    <xf numFmtId="0" fontId="0" fillId="0" borderId="34" xfId="0" applyFont="1" applyBorder="1" applyAlignment="1">
      <alignment horizontal="left" vertical="center" wrapText="1"/>
    </xf>
    <xf numFmtId="0" fontId="0" fillId="0" borderId="18" xfId="0" applyFont="1" applyBorder="1" applyAlignment="1">
      <alignment horizontal="left" vertical="center" wrapText="1"/>
    </xf>
    <xf numFmtId="0" fontId="0" fillId="0" borderId="33" xfId="0" applyFont="1" applyBorder="1" applyAlignment="1">
      <alignment horizontal="left" vertical="center" wrapText="1"/>
    </xf>
    <xf numFmtId="0" fontId="0" fillId="0" borderId="17" xfId="0" applyFont="1" applyBorder="1" applyAlignment="1">
      <alignment horizontal="left" vertical="center" wrapText="1"/>
    </xf>
    <xf numFmtId="0" fontId="0" fillId="0" borderId="34" xfId="0" applyFont="1" applyBorder="1" applyAlignment="1">
      <alignment horizontal="left" vertical="center" wrapText="1"/>
    </xf>
    <xf numFmtId="166" fontId="0" fillId="0" borderId="33" xfId="0" applyNumberFormat="1" applyBorder="1" applyAlignment="1">
      <alignment horizontal="center" vertical="center"/>
    </xf>
    <xf numFmtId="175" fontId="6" fillId="0" borderId="33" xfId="1" applyNumberFormat="1" applyBorder="1" applyAlignment="1">
      <alignment vertical="center"/>
    </xf>
    <xf numFmtId="175" fontId="6" fillId="0" borderId="38" xfId="1" applyNumberFormat="1" applyBorder="1" applyAlignment="1">
      <alignment vertical="center"/>
    </xf>
    <xf numFmtId="175" fontId="6" fillId="0" borderId="17" xfId="1" applyNumberFormat="1" applyBorder="1" applyAlignment="1">
      <alignment vertical="center"/>
    </xf>
    <xf numFmtId="174" fontId="0" fillId="0" borderId="11" xfId="0" applyNumberFormat="1" applyBorder="1" applyAlignment="1">
      <alignment horizontal="center" vertical="center"/>
    </xf>
    <xf numFmtId="174" fontId="0" fillId="0" borderId="33" xfId="0" applyNumberFormat="1" applyBorder="1" applyAlignment="1">
      <alignment horizontal="center" vertical="center"/>
    </xf>
    <xf numFmtId="174" fontId="0" fillId="0" borderId="38" xfId="0" applyNumberFormat="1" applyBorder="1" applyAlignment="1">
      <alignment horizontal="center" vertical="center"/>
    </xf>
    <xf numFmtId="174" fontId="0" fillId="0" borderId="17" xfId="0" applyNumberFormat="1" applyBorder="1" applyAlignment="1">
      <alignment horizontal="center" vertical="center"/>
    </xf>
    <xf numFmtId="0" fontId="0" fillId="2" borderId="11" xfId="0" applyFill="1" applyBorder="1" applyAlignment="1">
      <alignment horizontal="center" vertical="center" wrapText="1"/>
    </xf>
    <xf numFmtId="14" fontId="0" fillId="0" borderId="11" xfId="0" applyNumberFormat="1" applyBorder="1" applyAlignment="1">
      <alignment horizontal="center" vertical="center"/>
    </xf>
  </cellXfs>
  <cellStyles count="2">
    <cellStyle name="Normal" xfId="0" builtinId="0"/>
    <cellStyle name="Pourcentage" xfId="1" builtinId="5"/>
  </cellStyles>
  <dxfs count="15">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80"/>
      <rgbColor rgb="FF9C65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6EFCE"/>
      <rgbColor rgb="FFFFEB9C"/>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29"/>
  <sheetViews>
    <sheetView zoomScale="85" zoomScaleNormal="85" workbookViewId="0">
      <selection activeCell="K26" sqref="K26"/>
    </sheetView>
  </sheetViews>
  <sheetFormatPr baseColWidth="10" defaultColWidth="8.88671875" defaultRowHeight="14.4" x14ac:dyDescent="0.3"/>
  <cols>
    <col min="1" max="1" width="3.33203125" style="1" customWidth="1"/>
    <col min="2" max="2" width="4.44140625" style="1" customWidth="1"/>
    <col min="3" max="3" width="35.88671875" style="1" customWidth="1"/>
    <col min="4" max="4" width="36.33203125" style="1" customWidth="1"/>
    <col min="5" max="5" width="11.5546875" style="1" customWidth="1"/>
    <col min="6" max="7" width="8.33203125" style="1" customWidth="1"/>
    <col min="8" max="8" width="7.88671875" style="1" customWidth="1"/>
    <col min="9" max="9" width="12.21875" style="1" customWidth="1"/>
    <col min="10" max="10" width="9.88671875" style="1" customWidth="1"/>
    <col min="11" max="11" width="16.109375" style="1" bestFit="1" customWidth="1"/>
    <col min="12" max="12" width="11.88671875" style="1" bestFit="1" customWidth="1"/>
    <col min="13" max="13" width="16.109375" style="1" bestFit="1" customWidth="1"/>
    <col min="14" max="1023" width="10.5546875" style="1" customWidth="1"/>
    <col min="1024" max="1025" width="11.5546875"/>
  </cols>
  <sheetData>
    <row r="1" spans="1:14" ht="12.75" customHeight="1" x14ac:dyDescent="0.3">
      <c r="B1" s="2"/>
      <c r="C1" s="2"/>
      <c r="D1" s="2"/>
      <c r="E1" s="2"/>
      <c r="F1" s="2"/>
      <c r="G1" s="2"/>
      <c r="H1" s="2"/>
      <c r="I1" s="3"/>
      <c r="J1" s="2"/>
      <c r="K1" s="2"/>
      <c r="L1" s="2"/>
      <c r="M1" s="2"/>
    </row>
    <row r="2" spans="1:14" ht="15" customHeight="1" x14ac:dyDescent="0.3">
      <c r="A2" s="4"/>
      <c r="B2" s="93" t="s">
        <v>0</v>
      </c>
      <c r="C2" s="89" t="s">
        <v>1</v>
      </c>
      <c r="D2" s="89" t="s">
        <v>2</v>
      </c>
      <c r="E2" s="94" t="s">
        <v>3</v>
      </c>
      <c r="F2" s="89" t="s">
        <v>4</v>
      </c>
      <c r="G2" s="89" t="s">
        <v>5</v>
      </c>
      <c r="H2" s="90" t="s">
        <v>6</v>
      </c>
      <c r="I2" s="91" t="s">
        <v>7</v>
      </c>
      <c r="J2" s="91"/>
      <c r="K2" s="91"/>
      <c r="L2" s="92" t="s">
        <v>8</v>
      </c>
      <c r="M2" s="92"/>
      <c r="N2" s="5"/>
    </row>
    <row r="3" spans="1:14" ht="28.8" x14ac:dyDescent="0.3">
      <c r="A3" s="4"/>
      <c r="B3" s="93"/>
      <c r="C3" s="89"/>
      <c r="D3" s="89"/>
      <c r="E3" s="94"/>
      <c r="F3" s="89"/>
      <c r="G3" s="89"/>
      <c r="H3" s="90"/>
      <c r="I3" s="76" t="s">
        <v>9</v>
      </c>
      <c r="J3" s="70" t="s">
        <v>10</v>
      </c>
      <c r="K3" s="70" t="s">
        <v>11</v>
      </c>
      <c r="L3" s="6" t="s">
        <v>10</v>
      </c>
      <c r="M3" s="7" t="s">
        <v>11</v>
      </c>
      <c r="N3" s="5"/>
    </row>
    <row r="4" spans="1:14" x14ac:dyDescent="0.3">
      <c r="A4" s="4"/>
      <c r="B4" s="93"/>
      <c r="C4" s="89"/>
      <c r="D4" s="89"/>
      <c r="E4" s="94"/>
      <c r="F4" s="89"/>
      <c r="G4" s="89"/>
      <c r="H4" s="90"/>
      <c r="I4" s="8">
        <v>0</v>
      </c>
      <c r="J4" s="9">
        <v>0</v>
      </c>
      <c r="K4" s="10">
        <v>44352.25</v>
      </c>
      <c r="L4" s="9">
        <v>0</v>
      </c>
      <c r="M4" s="11">
        <v>44352.25</v>
      </c>
      <c r="N4" s="5"/>
    </row>
    <row r="5" spans="1:14" x14ac:dyDescent="0.3">
      <c r="A5" s="4"/>
      <c r="B5" s="12" t="s">
        <v>12</v>
      </c>
      <c r="C5" s="13" t="s">
        <v>13</v>
      </c>
      <c r="D5" s="13" t="s">
        <v>14</v>
      </c>
      <c r="E5" s="14">
        <v>101.58</v>
      </c>
      <c r="F5" s="15">
        <v>596</v>
      </c>
      <c r="G5" s="15">
        <v>557</v>
      </c>
      <c r="H5" s="16">
        <f t="shared" ref="H5:H26" si="0">(F5/E5)/1000</f>
        <v>5.8672967119511718E-3</v>
      </c>
      <c r="I5" s="17">
        <f>SUM($E$5:$E5)/(12*24)</f>
        <v>0.35270833333333335</v>
      </c>
      <c r="J5" s="18">
        <f>I5</f>
        <v>0.35270833333333335</v>
      </c>
      <c r="K5" s="19">
        <f t="shared" ref="K5:K26" si="1">$K$4+J5</f>
        <v>44352.602708333332</v>
      </c>
      <c r="L5" s="19" t="s">
        <v>15</v>
      </c>
      <c r="M5" s="20" t="s">
        <v>15</v>
      </c>
      <c r="N5" s="5"/>
    </row>
    <row r="6" spans="1:14" x14ac:dyDescent="0.3">
      <c r="A6" s="4"/>
      <c r="B6" s="21" t="s">
        <v>16</v>
      </c>
      <c r="C6" s="22" t="str">
        <f t="shared" ref="C6:C26" si="2">D5</f>
        <v>Batterie allemande de Longue sur Mer</v>
      </c>
      <c r="D6" s="22" t="s">
        <v>17</v>
      </c>
      <c r="E6" s="23">
        <v>47.93</v>
      </c>
      <c r="F6" s="24">
        <v>266</v>
      </c>
      <c r="G6" s="24">
        <v>328</v>
      </c>
      <c r="H6" s="25">
        <f t="shared" si="0"/>
        <v>5.5497600667640309E-3</v>
      </c>
      <c r="I6" s="26">
        <f>SUM($E$5:$E6)/(12*24)</f>
        <v>0.51913194444444444</v>
      </c>
      <c r="J6" s="27">
        <f>I6</f>
        <v>0.51913194444444444</v>
      </c>
      <c r="K6" s="28">
        <f t="shared" si="1"/>
        <v>44352.769131944442</v>
      </c>
      <c r="L6" s="28" t="s">
        <v>15</v>
      </c>
      <c r="M6" s="7" t="s">
        <v>15</v>
      </c>
      <c r="N6" s="5"/>
    </row>
    <row r="7" spans="1:14" x14ac:dyDescent="0.3">
      <c r="A7" s="4"/>
      <c r="B7" s="21" t="s">
        <v>18</v>
      </c>
      <c r="C7" s="22" t="str">
        <f t="shared" si="2"/>
        <v>Monument Kieffer à Riva-Bella</v>
      </c>
      <c r="D7" s="22" t="s">
        <v>19</v>
      </c>
      <c r="E7" s="23">
        <v>45.35</v>
      </c>
      <c r="F7" s="24">
        <v>485</v>
      </c>
      <c r="G7" s="24">
        <v>393</v>
      </c>
      <c r="H7" s="25">
        <f t="shared" si="0"/>
        <v>1.0694597574421169E-2</v>
      </c>
      <c r="I7" s="26">
        <f>SUM($E$5:$E7)/(12*24)</f>
        <v>0.67659722222222218</v>
      </c>
      <c r="J7" s="27">
        <f>I7</f>
        <v>0.67659722222222218</v>
      </c>
      <c r="K7" s="28">
        <f t="shared" si="1"/>
        <v>44352.92659722222</v>
      </c>
      <c r="L7" s="28" t="s">
        <v>15</v>
      </c>
      <c r="M7" s="7" t="s">
        <v>15</v>
      </c>
      <c r="N7" s="5"/>
    </row>
    <row r="8" spans="1:14" x14ac:dyDescent="0.3">
      <c r="A8" s="29"/>
      <c r="B8" s="21" t="s">
        <v>20</v>
      </c>
      <c r="C8" s="22" t="str">
        <f t="shared" si="2"/>
        <v>Batterie allemande du Mont-Canisy</v>
      </c>
      <c r="D8" s="22" t="s">
        <v>21</v>
      </c>
      <c r="E8" s="23">
        <v>77.72</v>
      </c>
      <c r="F8" s="24">
        <v>665</v>
      </c>
      <c r="G8" s="24">
        <v>736</v>
      </c>
      <c r="H8" s="25">
        <f t="shared" si="0"/>
        <v>8.5563561502830666E-3</v>
      </c>
      <c r="I8" s="26">
        <f>SUM($E$5:$E8)/(12*24)</f>
        <v>0.94645833333333329</v>
      </c>
      <c r="J8" s="30">
        <v>1.0833333333333299</v>
      </c>
      <c r="K8" s="28">
        <f t="shared" si="1"/>
        <v>44353.333333333336</v>
      </c>
      <c r="L8" s="28" t="s">
        <v>15</v>
      </c>
      <c r="M8" s="7" t="s">
        <v>15</v>
      </c>
      <c r="N8" s="5"/>
    </row>
    <row r="9" spans="1:14" x14ac:dyDescent="0.3">
      <c r="A9" s="4"/>
      <c r="B9" s="21" t="s">
        <v>22</v>
      </c>
      <c r="C9" s="22" t="str">
        <f t="shared" si="2"/>
        <v>Mémorial Britannique du Raid de Bruneval</v>
      </c>
      <c r="D9" s="22" t="s">
        <v>23</v>
      </c>
      <c r="E9" s="23">
        <v>103.624</v>
      </c>
      <c r="F9" s="24">
        <v>1087</v>
      </c>
      <c r="G9" s="24">
        <v>1108</v>
      </c>
      <c r="H9" s="25">
        <f t="shared" si="0"/>
        <v>1.0489847911680693E-2</v>
      </c>
      <c r="I9" s="26">
        <f>SUM($E$5:$E9)/(12*24)</f>
        <v>1.3062638888888887</v>
      </c>
      <c r="J9" s="27">
        <f>I9</f>
        <v>1.3062638888888887</v>
      </c>
      <c r="K9" s="28">
        <f t="shared" si="1"/>
        <v>44353.556263888888</v>
      </c>
      <c r="L9" s="28" t="s">
        <v>15</v>
      </c>
      <c r="M9" s="7" t="s">
        <v>15</v>
      </c>
      <c r="N9" s="5"/>
    </row>
    <row r="10" spans="1:14" ht="28.8" x14ac:dyDescent="0.3">
      <c r="A10" s="4"/>
      <c r="B10" s="21" t="s">
        <v>24</v>
      </c>
      <c r="C10" s="22" t="str">
        <f t="shared" si="2"/>
        <v>Mémorial du débarquement de Dieppe</v>
      </c>
      <c r="D10" s="22" t="s">
        <v>25</v>
      </c>
      <c r="E10" s="23">
        <v>74.192999999999998</v>
      </c>
      <c r="F10" s="24">
        <v>782</v>
      </c>
      <c r="G10" s="24">
        <v>651</v>
      </c>
      <c r="H10" s="25">
        <f t="shared" si="0"/>
        <v>1.0540077904923645E-2</v>
      </c>
      <c r="I10" s="26">
        <f>SUM($E$5:$E10)/(12*24)</f>
        <v>1.5638784722222221</v>
      </c>
      <c r="J10" s="27">
        <f>I10</f>
        <v>1.5638784722222221</v>
      </c>
      <c r="K10" s="28">
        <f t="shared" si="1"/>
        <v>44353.813878472225</v>
      </c>
      <c r="L10" s="28" t="s">
        <v>15</v>
      </c>
      <c r="M10" s="7" t="s">
        <v>15</v>
      </c>
      <c r="N10" s="5"/>
    </row>
    <row r="11" spans="1:14" ht="28.8" x14ac:dyDescent="0.3">
      <c r="A11" s="4"/>
      <c r="B11" s="21" t="s">
        <v>26</v>
      </c>
      <c r="C11" s="22" t="str">
        <f t="shared" si="2"/>
        <v>Monument des Tirailleurs Sénégalais de Dromesnil</v>
      </c>
      <c r="D11" s="22" t="s">
        <v>27</v>
      </c>
      <c r="E11" s="23">
        <v>90.915999999999997</v>
      </c>
      <c r="F11" s="24">
        <v>621</v>
      </c>
      <c r="G11" s="24">
        <v>705</v>
      </c>
      <c r="H11" s="25">
        <f t="shared" si="0"/>
        <v>6.8304808834528585E-3</v>
      </c>
      <c r="I11" s="26">
        <f>SUM($E$5:$E11)/(12*24)</f>
        <v>1.8795590277777774</v>
      </c>
      <c r="J11" s="27">
        <f>I11</f>
        <v>1.8795590277777774</v>
      </c>
      <c r="K11" s="28">
        <f t="shared" si="1"/>
        <v>44354.12955902778</v>
      </c>
      <c r="L11" s="28" t="s">
        <v>15</v>
      </c>
      <c r="M11" s="7" t="s">
        <v>15</v>
      </c>
      <c r="N11" s="5"/>
    </row>
    <row r="12" spans="1:14" x14ac:dyDescent="0.3">
      <c r="A12" s="29"/>
      <c r="B12" s="21" t="s">
        <v>28</v>
      </c>
      <c r="C12" s="22" t="str">
        <f t="shared" si="2"/>
        <v>Bray-sur-Somme</v>
      </c>
      <c r="D12" s="22" t="s">
        <v>29</v>
      </c>
      <c r="E12" s="23">
        <v>28.663</v>
      </c>
      <c r="F12" s="24">
        <v>322</v>
      </c>
      <c r="G12" s="24">
        <v>243</v>
      </c>
      <c r="H12" s="25">
        <f t="shared" si="0"/>
        <v>1.1233995045877961E-2</v>
      </c>
      <c r="I12" s="26">
        <f>SUM($E$5:$E12)/(12*24)</f>
        <v>1.9790833333333329</v>
      </c>
      <c r="J12" s="30">
        <v>2.0833333333333299</v>
      </c>
      <c r="K12" s="28">
        <f t="shared" si="1"/>
        <v>44354.333333333336</v>
      </c>
      <c r="L12" s="28" t="s">
        <v>15</v>
      </c>
      <c r="M12" s="7" t="s">
        <v>15</v>
      </c>
      <c r="N12" s="5"/>
    </row>
    <row r="13" spans="1:14" x14ac:dyDescent="0.3">
      <c r="A13" s="4"/>
      <c r="B13" s="21" t="s">
        <v>30</v>
      </c>
      <c r="C13" s="22" t="str">
        <f t="shared" si="2"/>
        <v>Les cimetières de Serre-Herbuterne</v>
      </c>
      <c r="D13" s="22" t="s">
        <v>31</v>
      </c>
      <c r="E13" s="23">
        <v>121.384</v>
      </c>
      <c r="F13" s="24">
        <v>979</v>
      </c>
      <c r="G13" s="24">
        <v>1070</v>
      </c>
      <c r="H13" s="25">
        <f t="shared" si="0"/>
        <v>8.0653133856191921E-3</v>
      </c>
      <c r="I13" s="26">
        <f>SUM($E$5:$E13)/(12*24)</f>
        <v>2.4005555555555551</v>
      </c>
      <c r="J13" s="27">
        <f>I13</f>
        <v>2.4005555555555551</v>
      </c>
      <c r="K13" s="28">
        <f t="shared" si="1"/>
        <v>44354.650555555556</v>
      </c>
      <c r="L13" s="28" t="s">
        <v>15</v>
      </c>
      <c r="M13" s="7" t="s">
        <v>15</v>
      </c>
      <c r="N13" s="5"/>
    </row>
    <row r="14" spans="1:14" ht="28.8" x14ac:dyDescent="0.3">
      <c r="A14" s="4"/>
      <c r="B14" s="21" t="s">
        <v>32</v>
      </c>
      <c r="C14" s="22" t="str">
        <f t="shared" si="2"/>
        <v>Clairière des Armistices</v>
      </c>
      <c r="D14" s="22" t="s">
        <v>33</v>
      </c>
      <c r="E14" s="23">
        <v>74.182000000000002</v>
      </c>
      <c r="F14" s="24">
        <v>686</v>
      </c>
      <c r="G14" s="24">
        <v>534</v>
      </c>
      <c r="H14" s="25">
        <f t="shared" si="0"/>
        <v>9.247526354102073E-3</v>
      </c>
      <c r="I14" s="26">
        <f>SUM($E$5:$E14)/(12*24)</f>
        <v>2.658131944444444</v>
      </c>
      <c r="J14" s="27">
        <f>I14</f>
        <v>2.658131944444444</v>
      </c>
      <c r="K14" s="28">
        <f t="shared" si="1"/>
        <v>44354.908131944445</v>
      </c>
      <c r="L14" s="28" t="s">
        <v>15</v>
      </c>
      <c r="M14" s="7" t="s">
        <v>15</v>
      </c>
      <c r="N14" s="5"/>
    </row>
    <row r="15" spans="1:14" ht="28.8" x14ac:dyDescent="0.3">
      <c r="A15" s="29"/>
      <c r="B15" s="21" t="s">
        <v>34</v>
      </c>
      <c r="C15" s="22" t="str">
        <f t="shared" si="2"/>
        <v>Statue de Napoléon - Le Chemin des Dames</v>
      </c>
      <c r="D15" s="22" t="s">
        <v>35</v>
      </c>
      <c r="E15" s="23">
        <v>92.522000000000006</v>
      </c>
      <c r="F15" s="24">
        <v>641</v>
      </c>
      <c r="G15" s="24">
        <v>645</v>
      </c>
      <c r="H15" s="25">
        <f t="shared" si="0"/>
        <v>6.9280819696936943E-3</v>
      </c>
      <c r="I15" s="26">
        <f>SUM($E$5:$E15)/(12*24)</f>
        <v>2.9793888888888889</v>
      </c>
      <c r="J15" s="30">
        <v>3.0416666666666701</v>
      </c>
      <c r="K15" s="28">
        <f t="shared" si="1"/>
        <v>44355.291666666664</v>
      </c>
      <c r="L15" s="28" t="s">
        <v>15</v>
      </c>
      <c r="M15" s="7" t="s">
        <v>15</v>
      </c>
      <c r="N15" s="5"/>
    </row>
    <row r="16" spans="1:14" ht="28.8" x14ac:dyDescent="0.3">
      <c r="A16" s="4"/>
      <c r="B16" s="21" t="s">
        <v>36</v>
      </c>
      <c r="C16" s="22" t="str">
        <f t="shared" si="2"/>
        <v>Monument des armées de Champagne – Ossuaire de la ferme de Navarin</v>
      </c>
      <c r="D16" s="22" t="s">
        <v>37</v>
      </c>
      <c r="E16" s="23">
        <v>48.078000000000003</v>
      </c>
      <c r="F16" s="24">
        <v>445</v>
      </c>
      <c r="G16" s="24">
        <v>439</v>
      </c>
      <c r="H16" s="25">
        <f t="shared" si="0"/>
        <v>9.2557926702441871E-3</v>
      </c>
      <c r="I16" s="26">
        <f>SUM($E$5:$E16)/(12*24)</f>
        <v>3.1463263888888888</v>
      </c>
      <c r="J16" s="27">
        <f>I16</f>
        <v>3.1463263888888888</v>
      </c>
      <c r="K16" s="28">
        <f t="shared" si="1"/>
        <v>44355.396326388887</v>
      </c>
      <c r="L16" s="28" t="s">
        <v>15</v>
      </c>
      <c r="M16" s="7" t="s">
        <v>15</v>
      </c>
      <c r="N16" s="5"/>
    </row>
    <row r="17" spans="1:14" x14ac:dyDescent="0.3">
      <c r="A17" s="4"/>
      <c r="B17" s="21" t="s">
        <v>38</v>
      </c>
      <c r="C17" s="22" t="str">
        <f t="shared" si="2"/>
        <v>Moulin de Valmy</v>
      </c>
      <c r="D17" s="22" t="s">
        <v>39</v>
      </c>
      <c r="E17" s="23">
        <v>58.195</v>
      </c>
      <c r="F17" s="24">
        <v>600</v>
      </c>
      <c r="G17" s="24">
        <v>572</v>
      </c>
      <c r="H17" s="25">
        <f t="shared" si="0"/>
        <v>1.0310164103445313E-2</v>
      </c>
      <c r="I17" s="26">
        <f>SUM($E$5:$E17)/(12*24)</f>
        <v>3.3483923611111113</v>
      </c>
      <c r="J17" s="27">
        <f>I17</f>
        <v>3.3483923611111113</v>
      </c>
      <c r="K17" s="28">
        <f t="shared" si="1"/>
        <v>44355.598392361113</v>
      </c>
      <c r="L17" s="28" t="s">
        <v>15</v>
      </c>
      <c r="M17" s="7" t="s">
        <v>15</v>
      </c>
      <c r="N17" s="5"/>
    </row>
    <row r="18" spans="1:14" x14ac:dyDescent="0.3">
      <c r="A18" s="4"/>
      <c r="B18" s="21" t="s">
        <v>40</v>
      </c>
      <c r="C18" s="22" t="str">
        <f t="shared" si="2"/>
        <v>Cimetière US de Romagne /s Montfaucon</v>
      </c>
      <c r="D18" s="22" t="s">
        <v>41</v>
      </c>
      <c r="E18" s="23">
        <v>70.247</v>
      </c>
      <c r="F18" s="24">
        <v>888</v>
      </c>
      <c r="G18" s="24">
        <v>782</v>
      </c>
      <c r="H18" s="25">
        <f t="shared" si="0"/>
        <v>1.2641109228863866E-2</v>
      </c>
      <c r="I18" s="26">
        <f>SUM($E$5:$E18)/(12*24)</f>
        <v>3.5923055555555559</v>
      </c>
      <c r="J18" s="27">
        <f>I18</f>
        <v>3.5923055555555559</v>
      </c>
      <c r="K18" s="28">
        <f t="shared" si="1"/>
        <v>44355.842305555554</v>
      </c>
      <c r="L18" s="28" t="s">
        <v>15</v>
      </c>
      <c r="M18" s="7" t="s">
        <v>15</v>
      </c>
      <c r="N18" s="5"/>
    </row>
    <row r="19" spans="1:14" x14ac:dyDescent="0.3">
      <c r="A19" s="4"/>
      <c r="B19" s="21" t="s">
        <v>42</v>
      </c>
      <c r="C19" s="22" t="str">
        <f t="shared" si="2"/>
        <v>Le Point X - Les Eparges</v>
      </c>
      <c r="D19" s="22" t="s">
        <v>43</v>
      </c>
      <c r="E19" s="23">
        <v>37.082000000000001</v>
      </c>
      <c r="F19" s="24">
        <v>454</v>
      </c>
      <c r="G19" s="24">
        <v>425</v>
      </c>
      <c r="H19" s="25">
        <f t="shared" si="0"/>
        <v>1.2243136831886091E-2</v>
      </c>
      <c r="I19" s="26">
        <f>SUM($E$5:$E19)/(12*24)</f>
        <v>3.7210625000000004</v>
      </c>
      <c r="J19" s="27">
        <f>I19</f>
        <v>3.7210625000000004</v>
      </c>
      <c r="K19" s="28">
        <f t="shared" si="1"/>
        <v>44355.971062500001</v>
      </c>
      <c r="L19" s="28" t="s">
        <v>15</v>
      </c>
      <c r="M19" s="7" t="s">
        <v>15</v>
      </c>
      <c r="N19" s="5"/>
    </row>
    <row r="20" spans="1:14" x14ac:dyDescent="0.3">
      <c r="A20" s="29"/>
      <c r="B20" s="21" t="s">
        <v>44</v>
      </c>
      <c r="C20" s="22" t="str">
        <f t="shared" si="2"/>
        <v>Tranchée de la Soif</v>
      </c>
      <c r="D20" s="22" t="s">
        <v>45</v>
      </c>
      <c r="E20" s="23">
        <v>71.091999999999999</v>
      </c>
      <c r="F20" s="24">
        <v>816</v>
      </c>
      <c r="G20" s="24">
        <v>872</v>
      </c>
      <c r="H20" s="25">
        <f t="shared" si="0"/>
        <v>1.1478084735272604E-2</v>
      </c>
      <c r="I20" s="26">
        <f>SUM($E$5:$E20)/(12*24)</f>
        <v>3.967909722222223</v>
      </c>
      <c r="J20" s="30">
        <v>4</v>
      </c>
      <c r="K20" s="28">
        <f t="shared" si="1"/>
        <v>44356.25</v>
      </c>
      <c r="L20" s="28" t="s">
        <v>15</v>
      </c>
      <c r="M20" s="7" t="s">
        <v>15</v>
      </c>
      <c r="N20" s="5"/>
    </row>
    <row r="21" spans="1:14" x14ac:dyDescent="0.3">
      <c r="A21" s="4"/>
      <c r="B21" s="21" t="s">
        <v>46</v>
      </c>
      <c r="C21" s="22" t="str">
        <f t="shared" si="2"/>
        <v>Gravelotte, musée de l’annexion</v>
      </c>
      <c r="D21" s="22" t="s">
        <v>47</v>
      </c>
      <c r="E21" s="23">
        <v>50.44</v>
      </c>
      <c r="F21" s="24">
        <v>393</v>
      </c>
      <c r="G21" s="24">
        <v>439</v>
      </c>
      <c r="H21" s="25">
        <f t="shared" si="0"/>
        <v>7.7914353687549573E-3</v>
      </c>
      <c r="I21" s="26">
        <f>SUM($E$5:$E21)/(12*24)</f>
        <v>4.1430486111111122</v>
      </c>
      <c r="J21" s="27">
        <f>I21</f>
        <v>4.1430486111111122</v>
      </c>
      <c r="K21" s="28">
        <f t="shared" si="1"/>
        <v>44356.393048611113</v>
      </c>
      <c r="L21" s="28" t="s">
        <v>15</v>
      </c>
      <c r="M21" s="7" t="s">
        <v>15</v>
      </c>
      <c r="N21" s="5"/>
    </row>
    <row r="22" spans="1:14" x14ac:dyDescent="0.3">
      <c r="A22" s="4"/>
      <c r="B22" s="21" t="s">
        <v>48</v>
      </c>
      <c r="C22" s="22" t="str">
        <f t="shared" si="2"/>
        <v>La ligne Maginot – Le Hackenberg</v>
      </c>
      <c r="D22" s="22" t="s">
        <v>49</v>
      </c>
      <c r="E22" s="23">
        <v>75.34</v>
      </c>
      <c r="F22" s="24">
        <v>1016</v>
      </c>
      <c r="G22" s="24">
        <v>1008</v>
      </c>
      <c r="H22" s="25">
        <f t="shared" si="0"/>
        <v>1.348553225378285E-2</v>
      </c>
      <c r="I22" s="26">
        <f>SUM($E$5:$E22)/(12*24)</f>
        <v>4.4046458333333343</v>
      </c>
      <c r="J22" s="27">
        <f>I22</f>
        <v>4.4046458333333343</v>
      </c>
      <c r="K22" s="28">
        <f t="shared" si="1"/>
        <v>44356.654645833332</v>
      </c>
      <c r="L22" s="28" t="s">
        <v>15</v>
      </c>
      <c r="M22" s="7" t="s">
        <v>15</v>
      </c>
      <c r="N22" s="5"/>
    </row>
    <row r="23" spans="1:14" x14ac:dyDescent="0.3">
      <c r="A23" s="4"/>
      <c r="B23" s="21" t="s">
        <v>50</v>
      </c>
      <c r="C23" s="22" t="str">
        <f t="shared" si="2"/>
        <v xml:space="preserve">Morhange </v>
      </c>
      <c r="D23" s="22" t="s">
        <v>51</v>
      </c>
      <c r="E23" s="23">
        <v>107.137</v>
      </c>
      <c r="F23" s="24">
        <v>1451</v>
      </c>
      <c r="G23" s="24">
        <v>1380</v>
      </c>
      <c r="H23" s="25">
        <f t="shared" si="0"/>
        <v>1.3543407039584831E-2</v>
      </c>
      <c r="I23" s="26">
        <f>SUM($E$5:$E23)/(12*24)</f>
        <v>4.7766493055555559</v>
      </c>
      <c r="J23" s="27">
        <f>I23</f>
        <v>4.7766493055555559</v>
      </c>
      <c r="K23" s="28">
        <f t="shared" si="1"/>
        <v>44357.026649305553</v>
      </c>
      <c r="L23" s="28" t="s">
        <v>15</v>
      </c>
      <c r="M23" s="7" t="s">
        <v>15</v>
      </c>
      <c r="N23" s="5"/>
    </row>
    <row r="24" spans="1:14" x14ac:dyDescent="0.3">
      <c r="A24" s="4"/>
      <c r="B24" s="21" t="s">
        <v>52</v>
      </c>
      <c r="C24" s="22" t="str">
        <f t="shared" si="2"/>
        <v>Mémorial de Schirmeck</v>
      </c>
      <c r="D24" s="22" t="s">
        <v>53</v>
      </c>
      <c r="E24" s="23">
        <v>101.59</v>
      </c>
      <c r="F24" s="24">
        <v>2510</v>
      </c>
      <c r="G24" s="24">
        <v>1852</v>
      </c>
      <c r="H24" s="25">
        <f t="shared" si="0"/>
        <v>2.4707156216163009E-2</v>
      </c>
      <c r="I24" s="26">
        <f>SUM($E$5:$E24)/(12*24)</f>
        <v>5.1293923611111119</v>
      </c>
      <c r="J24" s="27">
        <f>I24</f>
        <v>5.1293923611111119</v>
      </c>
      <c r="K24" s="28">
        <f t="shared" si="1"/>
        <v>44357.379392361108</v>
      </c>
      <c r="L24" s="28" t="s">
        <v>15</v>
      </c>
      <c r="M24" s="7" t="s">
        <v>15</v>
      </c>
      <c r="N24" s="5"/>
    </row>
    <row r="25" spans="1:14" x14ac:dyDescent="0.3">
      <c r="A25" s="4"/>
      <c r="B25" s="21" t="s">
        <v>54</v>
      </c>
      <c r="C25" s="22" t="str">
        <f t="shared" si="2"/>
        <v>Mémorial du Linge</v>
      </c>
      <c r="D25" s="22" t="s">
        <v>55</v>
      </c>
      <c r="E25" s="23">
        <v>68.834999999999994</v>
      </c>
      <c r="F25" s="24">
        <v>1229</v>
      </c>
      <c r="G25" s="24">
        <v>1310</v>
      </c>
      <c r="H25" s="25">
        <f t="shared" si="0"/>
        <v>1.7854289242391227E-2</v>
      </c>
      <c r="I25" s="26">
        <f>SUM($E$5:$E25)/(12*24)</f>
        <v>5.3684027777777779</v>
      </c>
      <c r="J25" s="27">
        <f>I25</f>
        <v>5.3684027777777779</v>
      </c>
      <c r="K25" s="28">
        <f t="shared" si="1"/>
        <v>44357.618402777778</v>
      </c>
      <c r="L25" s="28" t="s">
        <v>15</v>
      </c>
      <c r="M25" s="7" t="s">
        <v>15</v>
      </c>
      <c r="N25" s="5"/>
    </row>
    <row r="26" spans="1:14" x14ac:dyDescent="0.3">
      <c r="A26" s="29"/>
      <c r="B26" s="31" t="s">
        <v>56</v>
      </c>
      <c r="C26" s="32" t="str">
        <f t="shared" si="2"/>
        <v>Le Vieil Armand.</v>
      </c>
      <c r="D26" s="32" t="s">
        <v>57</v>
      </c>
      <c r="E26" s="33">
        <v>58.293999999999997</v>
      </c>
      <c r="F26" s="34">
        <v>794</v>
      </c>
      <c r="G26" s="34">
        <v>1333</v>
      </c>
      <c r="H26" s="35">
        <f t="shared" si="0"/>
        <v>1.3620612756029781E-2</v>
      </c>
      <c r="I26" s="8">
        <f>SUM($E$5:$E26)/(12*24)</f>
        <v>5.5708125000000006</v>
      </c>
      <c r="J26" s="36">
        <v>5.5833333333333304</v>
      </c>
      <c r="K26" s="10">
        <f t="shared" si="1"/>
        <v>44357.833333333336</v>
      </c>
      <c r="L26" s="36">
        <v>8.0416666666666696</v>
      </c>
      <c r="M26" s="11">
        <f>$K$4+L26</f>
        <v>44360.291666666664</v>
      </c>
      <c r="N26" s="5"/>
    </row>
    <row r="27" spans="1:14" x14ac:dyDescent="0.3">
      <c r="B27" s="37"/>
      <c r="C27" s="37"/>
      <c r="D27" s="37"/>
      <c r="E27" s="38"/>
      <c r="F27" s="38"/>
      <c r="G27" s="38"/>
      <c r="H27" s="38"/>
      <c r="I27" s="37"/>
      <c r="J27" s="37"/>
      <c r="K27" s="37"/>
      <c r="L27" s="37"/>
      <c r="M27" s="37"/>
    </row>
    <row r="28" spans="1:14" x14ac:dyDescent="0.3">
      <c r="E28" s="39">
        <f>SUM(E5:E26)</f>
        <v>1604.3940000000002</v>
      </c>
      <c r="F28" s="40">
        <f>SUM(F5:F26)</f>
        <v>17726</v>
      </c>
      <c r="G28" s="40">
        <f>SUM(G5:G26)</f>
        <v>17382</v>
      </c>
      <c r="H28" s="41">
        <f>(F28/E28)/1000</f>
        <v>1.104840830868228E-2</v>
      </c>
      <c r="I28" s="5"/>
    </row>
    <row r="29" spans="1:14" x14ac:dyDescent="0.3">
      <c r="E29" s="37"/>
      <c r="F29" s="37"/>
      <c r="G29" s="37"/>
      <c r="H29" s="37"/>
    </row>
  </sheetData>
  <mergeCells count="9">
    <mergeCell ref="G2:G4"/>
    <mergeCell ref="H2:H4"/>
    <mergeCell ref="I2:K2"/>
    <mergeCell ref="L2:M2"/>
    <mergeCell ref="B2:B4"/>
    <mergeCell ref="C2:C4"/>
    <mergeCell ref="D2:D4"/>
    <mergeCell ref="E2:E4"/>
    <mergeCell ref="F2:F4"/>
  </mergeCells>
  <conditionalFormatting sqref="H5:H26">
    <cfRule type="top10" dxfId="14" priority="2" percent="1" rank="33"/>
    <cfRule type="top10" dxfId="13" priority="3" percent="1" bottom="1" rank="33"/>
    <cfRule type="cellIs" dxfId="12" priority="4" operator="greaterThan">
      <formula>0</formula>
    </cfRule>
  </conditionalFormatting>
  <pageMargins left="0.25" right="0.25" top="0.75" bottom="0.75" header="0.51180555555555496" footer="0.51180555555555496"/>
  <pageSetup paperSize="8"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0"/>
  <sheetViews>
    <sheetView tabSelected="1" topLeftCell="B1" workbookViewId="0">
      <selection activeCell="N19" sqref="N19:N23"/>
    </sheetView>
  </sheetViews>
  <sheetFormatPr baseColWidth="10" defaultRowHeight="14.4" x14ac:dyDescent="0.3"/>
  <cols>
    <col min="1" max="1" width="0.77734375" customWidth="1"/>
    <col min="2" max="2" width="4.44140625" bestFit="1" customWidth="1"/>
    <col min="3" max="4" width="30.109375" customWidth="1"/>
    <col min="5" max="5" width="8.5546875" customWidth="1"/>
    <col min="6" max="7" width="7" bestFit="1" customWidth="1"/>
    <col min="8" max="8" width="7.33203125" bestFit="1" customWidth="1"/>
    <col min="9" max="9" width="10.5546875" style="67" bestFit="1" customWidth="1"/>
    <col min="10" max="10" width="9.44140625" style="67" customWidth="1"/>
    <col min="11" max="11" width="8.88671875" style="67" customWidth="1"/>
    <col min="12" max="12" width="8.21875" style="79" customWidth="1"/>
    <col min="13" max="13" width="9" style="67" customWidth="1"/>
    <col min="14" max="14" width="8.5546875" customWidth="1"/>
    <col min="15" max="15" width="7.44140625" customWidth="1"/>
    <col min="16" max="16" width="6.44140625" customWidth="1"/>
    <col min="17" max="17" width="41.6640625" customWidth="1"/>
  </cols>
  <sheetData>
    <row r="1" spans="2:17" ht="15" thickBot="1" x14ac:dyDescent="0.35"/>
    <row r="2" spans="2:17" ht="10.8" customHeight="1" thickBot="1" x14ac:dyDescent="0.35">
      <c r="B2" s="93" t="s">
        <v>0</v>
      </c>
      <c r="C2" s="89" t="s">
        <v>1</v>
      </c>
      <c r="D2" s="89" t="s">
        <v>2</v>
      </c>
      <c r="E2" s="94" t="s">
        <v>193</v>
      </c>
      <c r="F2" s="89" t="s">
        <v>4</v>
      </c>
      <c r="G2" s="89" t="s">
        <v>5</v>
      </c>
      <c r="H2" s="90" t="s">
        <v>6</v>
      </c>
      <c r="I2" s="97" t="s">
        <v>58</v>
      </c>
      <c r="J2" s="97"/>
      <c r="K2" s="97"/>
      <c r="L2" s="97"/>
      <c r="M2" s="97"/>
      <c r="N2" s="97"/>
      <c r="O2" s="97"/>
      <c r="P2" s="97"/>
      <c r="Q2" s="97"/>
    </row>
    <row r="3" spans="2:17" ht="10.8" customHeight="1" thickBot="1" x14ac:dyDescent="0.35">
      <c r="B3" s="93"/>
      <c r="C3" s="89"/>
      <c r="D3" s="89"/>
      <c r="E3" s="94"/>
      <c r="F3" s="89"/>
      <c r="G3" s="89"/>
      <c r="H3" s="90"/>
      <c r="I3" s="97"/>
      <c r="J3" s="97"/>
      <c r="K3" s="97"/>
      <c r="L3" s="97"/>
      <c r="M3" s="97"/>
      <c r="N3" s="97"/>
      <c r="O3" s="97"/>
      <c r="P3" s="97"/>
      <c r="Q3" s="97"/>
    </row>
    <row r="4" spans="2:17" ht="29.4" thickBot="1" x14ac:dyDescent="0.35">
      <c r="B4" s="93"/>
      <c r="C4" s="89"/>
      <c r="D4" s="89"/>
      <c r="E4" s="94"/>
      <c r="F4" s="89"/>
      <c r="G4" s="89"/>
      <c r="H4" s="90"/>
      <c r="I4" s="81" t="s">
        <v>59</v>
      </c>
      <c r="J4" s="80" t="s">
        <v>60</v>
      </c>
      <c r="K4" s="80" t="s">
        <v>2</v>
      </c>
      <c r="L4" s="80" t="s">
        <v>61</v>
      </c>
      <c r="M4" s="80" t="s">
        <v>62</v>
      </c>
      <c r="N4" s="80" t="s">
        <v>63</v>
      </c>
      <c r="O4" s="80" t="s">
        <v>64</v>
      </c>
      <c r="P4" s="80" t="s">
        <v>65</v>
      </c>
      <c r="Q4" s="82" t="s">
        <v>66</v>
      </c>
    </row>
    <row r="5" spans="2:17" x14ac:dyDescent="0.3">
      <c r="B5" s="12" t="s">
        <v>12</v>
      </c>
      <c r="C5" s="13" t="s">
        <v>13</v>
      </c>
      <c r="D5" s="13" t="s">
        <v>199</v>
      </c>
      <c r="E5" s="147">
        <v>101.58</v>
      </c>
      <c r="F5" s="15">
        <v>596</v>
      </c>
      <c r="G5" s="15">
        <v>557</v>
      </c>
      <c r="H5" s="46">
        <f t="shared" ref="H5:H30" si="0">(F5/E5)/1000</f>
        <v>5.8672967119511718E-3</v>
      </c>
      <c r="I5" s="107">
        <v>44352</v>
      </c>
      <c r="J5" s="95" t="s">
        <v>187</v>
      </c>
      <c r="K5" s="96" t="s">
        <v>190</v>
      </c>
      <c r="L5" s="146">
        <f>E5</f>
        <v>101.58</v>
      </c>
      <c r="M5" s="68">
        <f>F5</f>
        <v>596</v>
      </c>
      <c r="N5" s="165">
        <f>SUM(L5:L9)</f>
        <v>299.47999999999996</v>
      </c>
      <c r="O5" s="98">
        <f>SUM(M5:M9)</f>
        <v>2317</v>
      </c>
      <c r="P5" s="152">
        <f>O5/N5/1000</f>
        <v>7.7367436890610399E-3</v>
      </c>
      <c r="Q5" s="95" t="s">
        <v>195</v>
      </c>
    </row>
    <row r="6" spans="2:17" x14ac:dyDescent="0.3">
      <c r="B6" s="21" t="s">
        <v>16</v>
      </c>
      <c r="C6" s="88" t="str">
        <f t="shared" ref="C6:C30" si="1">D5</f>
        <v>Batterie de Longue sur Mer</v>
      </c>
      <c r="D6" s="88" t="s">
        <v>17</v>
      </c>
      <c r="E6" s="148">
        <v>47.93</v>
      </c>
      <c r="F6" s="24">
        <v>266</v>
      </c>
      <c r="G6" s="24">
        <v>328</v>
      </c>
      <c r="H6" s="50">
        <f t="shared" si="0"/>
        <v>5.5497600667640309E-3</v>
      </c>
      <c r="I6" s="95"/>
      <c r="J6" s="95"/>
      <c r="K6" s="96"/>
      <c r="L6" s="146">
        <f>E6</f>
        <v>47.93</v>
      </c>
      <c r="M6" s="68">
        <f t="shared" ref="M6:M30" si="2">F6</f>
        <v>266</v>
      </c>
      <c r="N6" s="165"/>
      <c r="O6" s="98"/>
      <c r="P6" s="153"/>
      <c r="Q6" s="95"/>
    </row>
    <row r="7" spans="2:17" x14ac:dyDescent="0.3">
      <c r="B7" s="21" t="s">
        <v>18</v>
      </c>
      <c r="C7" s="88" t="str">
        <f t="shared" si="1"/>
        <v>Monument Kieffer à Riva-Bella</v>
      </c>
      <c r="D7" s="88" t="s">
        <v>19</v>
      </c>
      <c r="E7" s="148">
        <v>45.35</v>
      </c>
      <c r="F7" s="24">
        <v>485</v>
      </c>
      <c r="G7" s="24">
        <v>393</v>
      </c>
      <c r="H7" s="50">
        <f t="shared" si="0"/>
        <v>1.0694597574421169E-2</v>
      </c>
      <c r="I7" s="95"/>
      <c r="J7" s="95"/>
      <c r="K7" s="96"/>
      <c r="L7" s="146">
        <f t="shared" ref="L7:L30" si="3">E7</f>
        <v>45.35</v>
      </c>
      <c r="M7" s="68">
        <f t="shared" si="2"/>
        <v>485</v>
      </c>
      <c r="N7" s="165"/>
      <c r="O7" s="98"/>
      <c r="P7" s="153"/>
      <c r="Q7" s="95"/>
    </row>
    <row r="8" spans="2:17" x14ac:dyDescent="0.3">
      <c r="B8" s="21" t="s">
        <v>20</v>
      </c>
      <c r="C8" s="88" t="str">
        <f t="shared" si="1"/>
        <v>Batterie allemande du Mont-Canisy</v>
      </c>
      <c r="D8" s="88" t="s">
        <v>200</v>
      </c>
      <c r="E8" s="148">
        <v>77.72</v>
      </c>
      <c r="F8" s="24">
        <v>665</v>
      </c>
      <c r="G8" s="24">
        <v>736</v>
      </c>
      <c r="H8" s="50">
        <f t="shared" si="0"/>
        <v>8.5563561502830666E-3</v>
      </c>
      <c r="I8" s="95"/>
      <c r="J8" s="95"/>
      <c r="K8" s="96"/>
      <c r="L8" s="146">
        <f t="shared" si="3"/>
        <v>77.72</v>
      </c>
      <c r="M8" s="68">
        <f t="shared" si="2"/>
        <v>665</v>
      </c>
      <c r="N8" s="165"/>
      <c r="O8" s="98"/>
      <c r="P8" s="153"/>
      <c r="Q8" s="95"/>
    </row>
    <row r="9" spans="2:17" x14ac:dyDescent="0.3">
      <c r="B9" s="101" t="s">
        <v>22</v>
      </c>
      <c r="C9" s="158" t="str">
        <f>D8</f>
        <v>Mémorial du Raid de Bruneval</v>
      </c>
      <c r="D9" s="156" t="s">
        <v>201</v>
      </c>
      <c r="E9" s="149">
        <v>26.9</v>
      </c>
      <c r="F9" s="86">
        <v>305</v>
      </c>
      <c r="G9" s="86">
        <v>324</v>
      </c>
      <c r="H9" s="85">
        <f>(F9/E9)/1000</f>
        <v>1.1338289962825279E-2</v>
      </c>
      <c r="I9" s="95"/>
      <c r="J9" s="95"/>
      <c r="K9" s="96"/>
      <c r="L9" s="146">
        <f>E9</f>
        <v>26.9</v>
      </c>
      <c r="M9" s="68">
        <f>F9</f>
        <v>305</v>
      </c>
      <c r="N9" s="165"/>
      <c r="O9" s="98"/>
      <c r="P9" s="154"/>
      <c r="Q9" s="95"/>
    </row>
    <row r="10" spans="2:17" ht="14.4" customHeight="1" x14ac:dyDescent="0.3">
      <c r="B10" s="102"/>
      <c r="C10" s="159"/>
      <c r="D10" s="157"/>
      <c r="E10" s="150">
        <f>103.624-E9</f>
        <v>76.72399999999999</v>
      </c>
      <c r="F10" s="83">
        <f>1087-F9</f>
        <v>782</v>
      </c>
      <c r="G10" s="83">
        <f>1108-G9</f>
        <v>784</v>
      </c>
      <c r="H10" s="84">
        <f>(F10/E10)/1000</f>
        <v>1.0192377873937753E-2</v>
      </c>
      <c r="I10" s="103">
        <f>I5+1</f>
        <v>44353</v>
      </c>
      <c r="J10" s="115" t="str">
        <f>K5</f>
        <v>Fécamp</v>
      </c>
      <c r="K10" s="110" t="s">
        <v>191</v>
      </c>
      <c r="L10" s="146">
        <f>E10</f>
        <v>76.72399999999999</v>
      </c>
      <c r="M10" s="68">
        <f>F10</f>
        <v>782</v>
      </c>
      <c r="N10" s="166">
        <f>SUM(L10:L14)</f>
        <v>300.49599999999998</v>
      </c>
      <c r="O10" s="161">
        <f>SUM(M10:M14)</f>
        <v>2785</v>
      </c>
      <c r="P10" s="152">
        <f>O10/N10/1000</f>
        <v>9.2680102230978129E-3</v>
      </c>
      <c r="Q10" s="145" t="s">
        <v>194</v>
      </c>
    </row>
    <row r="11" spans="2:17" ht="28.8" x14ac:dyDescent="0.3">
      <c r="B11" s="21" t="s">
        <v>24</v>
      </c>
      <c r="C11" s="88" t="str">
        <f>D9</f>
        <v>Dieppe</v>
      </c>
      <c r="D11" s="88" t="s">
        <v>202</v>
      </c>
      <c r="E11" s="148">
        <v>74.192999999999998</v>
      </c>
      <c r="F11" s="24">
        <v>782</v>
      </c>
      <c r="G11" s="24">
        <v>651</v>
      </c>
      <c r="H11" s="50">
        <f t="shared" si="0"/>
        <v>1.0540077904923645E-2</v>
      </c>
      <c r="I11" s="104"/>
      <c r="J11" s="116"/>
      <c r="K11" s="111"/>
      <c r="L11" s="146">
        <f t="shared" si="3"/>
        <v>74.192999999999998</v>
      </c>
      <c r="M11" s="68">
        <f t="shared" si="2"/>
        <v>782</v>
      </c>
      <c r="N11" s="167"/>
      <c r="O11" s="122"/>
      <c r="P11" s="153"/>
      <c r="Q11" s="113"/>
    </row>
    <row r="12" spans="2:17" ht="28.8" x14ac:dyDescent="0.3">
      <c r="B12" s="21" t="s">
        <v>26</v>
      </c>
      <c r="C12" s="88" t="str">
        <f t="shared" si="1"/>
        <v>Monument des tirailleurs Sénégalais de Dromesnil</v>
      </c>
      <c r="D12" s="88" t="s">
        <v>27</v>
      </c>
      <c r="E12" s="148">
        <v>90.915999999999997</v>
      </c>
      <c r="F12" s="24">
        <v>621</v>
      </c>
      <c r="G12" s="24">
        <v>705</v>
      </c>
      <c r="H12" s="50">
        <f t="shared" si="0"/>
        <v>6.8304808834528585E-3</v>
      </c>
      <c r="I12" s="104"/>
      <c r="J12" s="116"/>
      <c r="K12" s="111"/>
      <c r="L12" s="146">
        <f t="shared" si="3"/>
        <v>90.915999999999997</v>
      </c>
      <c r="M12" s="68">
        <f t="shared" si="2"/>
        <v>621</v>
      </c>
      <c r="N12" s="167"/>
      <c r="O12" s="122"/>
      <c r="P12" s="153"/>
      <c r="Q12" s="113"/>
    </row>
    <row r="13" spans="2:17" x14ac:dyDescent="0.3">
      <c r="B13" s="21" t="s">
        <v>28</v>
      </c>
      <c r="C13" s="88" t="str">
        <f t="shared" si="1"/>
        <v>Bray-sur-Somme</v>
      </c>
      <c r="D13" s="88" t="s">
        <v>29</v>
      </c>
      <c r="E13" s="148">
        <v>28.663</v>
      </c>
      <c r="F13" s="24">
        <v>322</v>
      </c>
      <c r="G13" s="24">
        <v>243</v>
      </c>
      <c r="H13" s="50">
        <f t="shared" si="0"/>
        <v>1.1233995045877961E-2</v>
      </c>
      <c r="I13" s="104"/>
      <c r="J13" s="116"/>
      <c r="K13" s="111"/>
      <c r="L13" s="146">
        <f t="shared" si="3"/>
        <v>28.663</v>
      </c>
      <c r="M13" s="68">
        <f t="shared" si="2"/>
        <v>322</v>
      </c>
      <c r="N13" s="167"/>
      <c r="O13" s="122"/>
      <c r="P13" s="153"/>
      <c r="Q13" s="113"/>
    </row>
    <row r="14" spans="2:17" x14ac:dyDescent="0.3">
      <c r="B14" s="101" t="s">
        <v>30</v>
      </c>
      <c r="C14" s="158" t="str">
        <f>D13</f>
        <v>Les cimetières de Serre-Herbuterne</v>
      </c>
      <c r="D14" s="156" t="s">
        <v>31</v>
      </c>
      <c r="E14" s="149">
        <v>30</v>
      </c>
      <c r="F14" s="86">
        <v>278</v>
      </c>
      <c r="G14" s="86">
        <v>309</v>
      </c>
      <c r="H14" s="85">
        <f>(F14/E14)/1000</f>
        <v>9.2666666666666678E-3</v>
      </c>
      <c r="I14" s="105"/>
      <c r="J14" s="117"/>
      <c r="K14" s="112"/>
      <c r="L14" s="146">
        <f>E14</f>
        <v>30</v>
      </c>
      <c r="M14" s="77">
        <f>F14</f>
        <v>278</v>
      </c>
      <c r="N14" s="168"/>
      <c r="O14" s="123"/>
      <c r="P14" s="154"/>
      <c r="Q14" s="114"/>
    </row>
    <row r="15" spans="2:17" x14ac:dyDescent="0.3">
      <c r="B15" s="102"/>
      <c r="C15" s="159"/>
      <c r="D15" s="157"/>
      <c r="E15" s="148">
        <f>121.384-E14</f>
        <v>91.384</v>
      </c>
      <c r="F15" s="24">
        <f>979-F14</f>
        <v>701</v>
      </c>
      <c r="G15" s="24">
        <f>1070-G14</f>
        <v>761</v>
      </c>
      <c r="H15" s="50">
        <f t="shared" si="0"/>
        <v>7.6709270769500133E-3</v>
      </c>
      <c r="I15" s="107">
        <f>I10+1</f>
        <v>44354</v>
      </c>
      <c r="J15" s="99" t="str">
        <f>K10</f>
        <v>Combles</v>
      </c>
      <c r="K15" s="169" t="s">
        <v>192</v>
      </c>
      <c r="L15" s="146">
        <f t="shared" si="3"/>
        <v>91.384</v>
      </c>
      <c r="M15" s="68">
        <f t="shared" si="2"/>
        <v>701</v>
      </c>
      <c r="N15" s="165">
        <f>SUM(L15:L18)</f>
        <v>306.16600000000005</v>
      </c>
      <c r="O15" s="98">
        <f>SUM(M15:M18)</f>
        <v>2473</v>
      </c>
      <c r="P15" s="155">
        <f>O15/N15/1000</f>
        <v>8.0773175336255488E-3</v>
      </c>
      <c r="Q15" s="95" t="s">
        <v>196</v>
      </c>
    </row>
    <row r="16" spans="2:17" x14ac:dyDescent="0.3">
      <c r="B16" s="21" t="s">
        <v>32</v>
      </c>
      <c r="C16" s="88" t="str">
        <f>D14</f>
        <v>Clairière des Armistices</v>
      </c>
      <c r="D16" s="88" t="s">
        <v>203</v>
      </c>
      <c r="E16" s="148">
        <v>74.182000000000002</v>
      </c>
      <c r="F16" s="24">
        <v>686</v>
      </c>
      <c r="G16" s="24">
        <v>534</v>
      </c>
      <c r="H16" s="50">
        <f t="shared" si="0"/>
        <v>9.247526354102073E-3</v>
      </c>
      <c r="I16" s="107"/>
      <c r="J16" s="99"/>
      <c r="K16" s="169"/>
      <c r="L16" s="146">
        <f t="shared" si="3"/>
        <v>74.182000000000002</v>
      </c>
      <c r="M16" s="68">
        <f t="shared" si="2"/>
        <v>686</v>
      </c>
      <c r="N16" s="165"/>
      <c r="O16" s="98"/>
      <c r="P16" s="155"/>
      <c r="Q16" s="95"/>
    </row>
    <row r="17" spans="2:17" x14ac:dyDescent="0.3">
      <c r="B17" s="21" t="s">
        <v>34</v>
      </c>
      <c r="C17" s="88" t="str">
        <f t="shared" si="1"/>
        <v>Le Chemin des Dames</v>
      </c>
      <c r="D17" s="88" t="s">
        <v>204</v>
      </c>
      <c r="E17" s="148">
        <v>92.522000000000006</v>
      </c>
      <c r="F17" s="24">
        <v>641</v>
      </c>
      <c r="G17" s="24">
        <v>645</v>
      </c>
      <c r="H17" s="50">
        <f t="shared" si="0"/>
        <v>6.9280819696936943E-3</v>
      </c>
      <c r="I17" s="107"/>
      <c r="J17" s="99"/>
      <c r="K17" s="169"/>
      <c r="L17" s="146">
        <f t="shared" si="3"/>
        <v>92.522000000000006</v>
      </c>
      <c r="M17" s="68">
        <f t="shared" si="2"/>
        <v>641</v>
      </c>
      <c r="N17" s="165"/>
      <c r="O17" s="98"/>
      <c r="P17" s="155"/>
      <c r="Q17" s="95"/>
    </row>
    <row r="18" spans="2:17" x14ac:dyDescent="0.3">
      <c r="B18" s="87" t="s">
        <v>36</v>
      </c>
      <c r="C18" s="56" t="str">
        <f>D17</f>
        <v>Ossuaire de la ferme de Navarin</v>
      </c>
      <c r="D18" s="160" t="s">
        <v>37</v>
      </c>
      <c r="E18" s="148">
        <f>48.078</f>
        <v>48.078000000000003</v>
      </c>
      <c r="F18" s="24">
        <f>445</f>
        <v>445</v>
      </c>
      <c r="G18" s="24">
        <f>439</f>
        <v>439</v>
      </c>
      <c r="H18" s="50">
        <f t="shared" si="0"/>
        <v>9.2557926702441871E-3</v>
      </c>
      <c r="I18" s="107"/>
      <c r="J18" s="99"/>
      <c r="K18" s="169"/>
      <c r="L18" s="146">
        <f t="shared" si="3"/>
        <v>48.078000000000003</v>
      </c>
      <c r="M18" s="68">
        <f t="shared" si="2"/>
        <v>445</v>
      </c>
      <c r="N18" s="165"/>
      <c r="O18" s="98"/>
      <c r="P18" s="155"/>
      <c r="Q18" s="95"/>
    </row>
    <row r="19" spans="2:17" x14ac:dyDescent="0.3">
      <c r="B19" s="87" t="s">
        <v>38</v>
      </c>
      <c r="C19" s="56" t="str">
        <f>D18</f>
        <v>Moulin de Valmy</v>
      </c>
      <c r="D19" s="160" t="s">
        <v>205</v>
      </c>
      <c r="E19" s="148">
        <f>58.195</f>
        <v>58.195</v>
      </c>
      <c r="F19" s="24">
        <f>600</f>
        <v>600</v>
      </c>
      <c r="G19" s="24">
        <f>572</f>
        <v>572</v>
      </c>
      <c r="H19" s="50">
        <f t="shared" si="0"/>
        <v>1.0310164103445313E-2</v>
      </c>
      <c r="I19" s="170">
        <f>I15+1</f>
        <v>44355</v>
      </c>
      <c r="J19" s="95" t="str">
        <f>K15</f>
        <v>Bivouac ou hors parcours</v>
      </c>
      <c r="K19" s="96" t="s">
        <v>188</v>
      </c>
      <c r="L19" s="146">
        <f t="shared" si="3"/>
        <v>58.195</v>
      </c>
      <c r="M19" s="68">
        <f t="shared" si="2"/>
        <v>600</v>
      </c>
      <c r="N19" s="167">
        <f>SUM(E19:E23)</f>
        <v>259.11599999999999</v>
      </c>
      <c r="O19" s="122">
        <f>SUM(F19:F23)</f>
        <v>2898</v>
      </c>
      <c r="P19" s="153">
        <f>O19/N19/1000</f>
        <v>1.1184180058352245E-2</v>
      </c>
      <c r="Q19" s="113" t="s">
        <v>197</v>
      </c>
    </row>
    <row r="20" spans="2:17" x14ac:dyDescent="0.3">
      <c r="B20" s="21" t="s">
        <v>40</v>
      </c>
      <c r="C20" s="88" t="str">
        <f>D19</f>
        <v>Romagne /s Montfaucon</v>
      </c>
      <c r="D20" s="88" t="s">
        <v>41</v>
      </c>
      <c r="E20" s="148">
        <v>70.247</v>
      </c>
      <c r="F20" s="24">
        <v>888</v>
      </c>
      <c r="G20" s="24">
        <v>782</v>
      </c>
      <c r="H20" s="50">
        <f t="shared" si="0"/>
        <v>1.2641109228863866E-2</v>
      </c>
      <c r="I20" s="170"/>
      <c r="J20" s="95"/>
      <c r="K20" s="96"/>
      <c r="L20" s="146">
        <f t="shared" si="3"/>
        <v>70.247</v>
      </c>
      <c r="M20" s="68">
        <f t="shared" si="2"/>
        <v>888</v>
      </c>
      <c r="N20" s="167"/>
      <c r="O20" s="122"/>
      <c r="P20" s="153"/>
      <c r="Q20" s="113"/>
    </row>
    <row r="21" spans="2:17" x14ac:dyDescent="0.3">
      <c r="B21" s="21" t="s">
        <v>42</v>
      </c>
      <c r="C21" s="88" t="str">
        <f t="shared" si="1"/>
        <v>Le Point X - Les Eparges</v>
      </c>
      <c r="D21" s="88" t="s">
        <v>43</v>
      </c>
      <c r="E21" s="148">
        <v>37.082000000000001</v>
      </c>
      <c r="F21" s="24">
        <v>454</v>
      </c>
      <c r="G21" s="24">
        <v>425</v>
      </c>
      <c r="H21" s="50">
        <f t="shared" si="0"/>
        <v>1.2243136831886091E-2</v>
      </c>
      <c r="I21" s="170"/>
      <c r="J21" s="95"/>
      <c r="K21" s="96"/>
      <c r="L21" s="146">
        <f t="shared" si="3"/>
        <v>37.082000000000001</v>
      </c>
      <c r="M21" s="68">
        <f t="shared" si="2"/>
        <v>454</v>
      </c>
      <c r="N21" s="167"/>
      <c r="O21" s="122"/>
      <c r="P21" s="153"/>
      <c r="Q21" s="113"/>
    </row>
    <row r="22" spans="2:17" x14ac:dyDescent="0.3">
      <c r="B22" s="21" t="s">
        <v>44</v>
      </c>
      <c r="C22" s="88" t="str">
        <f t="shared" si="1"/>
        <v>Tranchée de la Soif</v>
      </c>
      <c r="D22" s="88" t="s">
        <v>45</v>
      </c>
      <c r="E22" s="148">
        <v>71.091999999999999</v>
      </c>
      <c r="F22" s="24">
        <v>816</v>
      </c>
      <c r="G22" s="24">
        <v>872</v>
      </c>
      <c r="H22" s="50">
        <f t="shared" si="0"/>
        <v>1.1478084735272604E-2</v>
      </c>
      <c r="I22" s="170"/>
      <c r="J22" s="95"/>
      <c r="K22" s="96"/>
      <c r="L22" s="146">
        <f t="shared" si="3"/>
        <v>71.091999999999999</v>
      </c>
      <c r="M22" s="68">
        <f t="shared" si="2"/>
        <v>816</v>
      </c>
      <c r="N22" s="167"/>
      <c r="O22" s="122"/>
      <c r="P22" s="153"/>
      <c r="Q22" s="113"/>
    </row>
    <row r="23" spans="2:17" x14ac:dyDescent="0.3">
      <c r="B23" s="101" t="s">
        <v>46</v>
      </c>
      <c r="C23" s="158" t="str">
        <f>D22</f>
        <v>Gravelotte, musée de l’annexion</v>
      </c>
      <c r="D23" s="156" t="s">
        <v>47</v>
      </c>
      <c r="E23" s="149">
        <v>22.5</v>
      </c>
      <c r="F23" s="86">
        <v>140</v>
      </c>
      <c r="G23" s="86">
        <v>269</v>
      </c>
      <c r="H23" s="78">
        <f t="shared" ref="H23" si="4">(F23/E23)/1000</f>
        <v>6.2222222222222227E-3</v>
      </c>
      <c r="I23" s="170"/>
      <c r="J23" s="95"/>
      <c r="K23" s="96"/>
      <c r="L23" s="146">
        <f t="shared" ref="L23" si="5">E23</f>
        <v>22.5</v>
      </c>
      <c r="M23" s="77">
        <f t="shared" ref="M23" si="6">F23</f>
        <v>140</v>
      </c>
      <c r="N23" s="168"/>
      <c r="O23" s="123"/>
      <c r="P23" s="154"/>
      <c r="Q23" s="114"/>
    </row>
    <row r="24" spans="2:17" x14ac:dyDescent="0.3">
      <c r="B24" s="102"/>
      <c r="C24" s="159"/>
      <c r="D24" s="157"/>
      <c r="E24" s="148">
        <f>50.44-E23</f>
        <v>27.939999999999998</v>
      </c>
      <c r="F24" s="24">
        <f>393-F23</f>
        <v>253</v>
      </c>
      <c r="G24" s="24">
        <f>439-G23</f>
        <v>170</v>
      </c>
      <c r="H24" s="50">
        <f t="shared" si="0"/>
        <v>9.0551181102362203E-3</v>
      </c>
      <c r="I24" s="121">
        <f>I19+1</f>
        <v>44356</v>
      </c>
      <c r="J24" s="115" t="str">
        <f>K19</f>
        <v>Rombas</v>
      </c>
      <c r="K24" s="118" t="s">
        <v>189</v>
      </c>
      <c r="L24" s="146">
        <f t="shared" si="3"/>
        <v>27.939999999999998</v>
      </c>
      <c r="M24" s="68">
        <f t="shared" si="2"/>
        <v>253</v>
      </c>
      <c r="N24" s="166">
        <f>SUM(L24:L27)</f>
        <v>248.017</v>
      </c>
      <c r="O24" s="161">
        <f>SUM(M24:M27)</f>
        <v>3570</v>
      </c>
      <c r="P24" s="152">
        <f>O24/N24/1000</f>
        <v>1.4394174592870649E-2</v>
      </c>
      <c r="Q24" s="145" t="s">
        <v>198</v>
      </c>
    </row>
    <row r="25" spans="2:17" x14ac:dyDescent="0.3">
      <c r="B25" s="21" t="s">
        <v>48</v>
      </c>
      <c r="C25" s="88" t="str">
        <f>D23</f>
        <v>La ligne Maginot – Le Hackenberg</v>
      </c>
      <c r="D25" s="88" t="s">
        <v>49</v>
      </c>
      <c r="E25" s="148">
        <v>75.34</v>
      </c>
      <c r="F25" s="24">
        <v>1016</v>
      </c>
      <c r="G25" s="24">
        <v>1008</v>
      </c>
      <c r="H25" s="50">
        <f t="shared" si="0"/>
        <v>1.348553225378285E-2</v>
      </c>
      <c r="I25" s="116"/>
      <c r="J25" s="116"/>
      <c r="K25" s="119"/>
      <c r="L25" s="146">
        <f t="shared" si="3"/>
        <v>75.34</v>
      </c>
      <c r="M25" s="68">
        <f t="shared" si="2"/>
        <v>1016</v>
      </c>
      <c r="N25" s="167"/>
      <c r="O25" s="116"/>
      <c r="P25" s="153"/>
      <c r="Q25" s="113"/>
    </row>
    <row r="26" spans="2:17" x14ac:dyDescent="0.3">
      <c r="B26" s="21" t="s">
        <v>50</v>
      </c>
      <c r="C26" s="88" t="str">
        <f t="shared" si="1"/>
        <v xml:space="preserve">Morhange </v>
      </c>
      <c r="D26" s="88" t="s">
        <v>51</v>
      </c>
      <c r="E26" s="148">
        <v>107.137</v>
      </c>
      <c r="F26" s="24">
        <v>1451</v>
      </c>
      <c r="G26" s="24">
        <v>1380</v>
      </c>
      <c r="H26" s="50">
        <f t="shared" si="0"/>
        <v>1.3543407039584831E-2</v>
      </c>
      <c r="I26" s="116"/>
      <c r="J26" s="116"/>
      <c r="K26" s="119"/>
      <c r="L26" s="146">
        <f t="shared" si="3"/>
        <v>107.137</v>
      </c>
      <c r="M26" s="68">
        <f t="shared" si="2"/>
        <v>1451</v>
      </c>
      <c r="N26" s="167"/>
      <c r="O26" s="116"/>
      <c r="P26" s="153"/>
      <c r="Q26" s="113"/>
    </row>
    <row r="27" spans="2:17" x14ac:dyDescent="0.3">
      <c r="B27" s="101" t="s">
        <v>52</v>
      </c>
      <c r="C27" s="158" t="str">
        <f>D26</f>
        <v>Mémorial de Schirmeck</v>
      </c>
      <c r="D27" s="156" t="s">
        <v>53</v>
      </c>
      <c r="E27" s="148">
        <v>37.6</v>
      </c>
      <c r="F27" s="77">
        <v>850</v>
      </c>
      <c r="G27" s="77">
        <v>914</v>
      </c>
      <c r="H27" s="78">
        <f t="shared" si="0"/>
        <v>2.2606382978723402E-2</v>
      </c>
      <c r="I27" s="117"/>
      <c r="J27" s="117"/>
      <c r="K27" s="120"/>
      <c r="L27" s="146">
        <f t="shared" si="3"/>
        <v>37.6</v>
      </c>
      <c r="M27" s="77">
        <f t="shared" si="2"/>
        <v>850</v>
      </c>
      <c r="N27" s="168"/>
      <c r="O27" s="117"/>
      <c r="P27" s="154"/>
      <c r="Q27" s="114"/>
    </row>
    <row r="28" spans="2:17" x14ac:dyDescent="0.3">
      <c r="B28" s="102"/>
      <c r="C28" s="159"/>
      <c r="D28" s="157"/>
      <c r="E28" s="148">
        <f>101.59-E27</f>
        <v>63.99</v>
      </c>
      <c r="F28" s="24">
        <f>2510-F27</f>
        <v>1660</v>
      </c>
      <c r="G28" s="24">
        <f>1852-G27</f>
        <v>938</v>
      </c>
      <c r="H28" s="50">
        <f t="shared" si="0"/>
        <v>2.5941553367713706E-2</v>
      </c>
      <c r="I28" s="121">
        <f>I24+1</f>
        <v>44357</v>
      </c>
      <c r="J28" s="115" t="str">
        <f>K24</f>
        <v>Villé</v>
      </c>
      <c r="K28" s="115" t="s">
        <v>103</v>
      </c>
      <c r="L28" s="146">
        <f t="shared" si="3"/>
        <v>63.99</v>
      </c>
      <c r="M28" s="68">
        <f t="shared" si="2"/>
        <v>1660</v>
      </c>
      <c r="N28" s="166">
        <f>SUM(L28:L30)</f>
        <v>191.11899999999997</v>
      </c>
      <c r="O28" s="161">
        <f>SUM(M28:M30)</f>
        <v>3683</v>
      </c>
      <c r="P28" s="162">
        <f>O28/N28/1000</f>
        <v>1.9270716150670528E-2</v>
      </c>
      <c r="Q28" s="145" t="s">
        <v>206</v>
      </c>
    </row>
    <row r="29" spans="2:17" x14ac:dyDescent="0.3">
      <c r="B29" s="21" t="s">
        <v>54</v>
      </c>
      <c r="C29" s="88" t="str">
        <f>D27</f>
        <v>Mémorial du Linge</v>
      </c>
      <c r="D29" s="88" t="s">
        <v>55</v>
      </c>
      <c r="E29" s="148">
        <v>68.834999999999994</v>
      </c>
      <c r="F29" s="24">
        <v>1229</v>
      </c>
      <c r="G29" s="24">
        <v>1310</v>
      </c>
      <c r="H29" s="50">
        <f t="shared" si="0"/>
        <v>1.7854289242391227E-2</v>
      </c>
      <c r="I29" s="116"/>
      <c r="J29" s="116"/>
      <c r="K29" s="116"/>
      <c r="L29" s="146">
        <f t="shared" si="3"/>
        <v>68.834999999999994</v>
      </c>
      <c r="M29" s="68">
        <f t="shared" si="2"/>
        <v>1229</v>
      </c>
      <c r="N29" s="167"/>
      <c r="O29" s="116"/>
      <c r="P29" s="163"/>
      <c r="Q29" s="113"/>
    </row>
    <row r="30" spans="2:17" ht="15" thickBot="1" x14ac:dyDescent="0.35">
      <c r="B30" s="31" t="s">
        <v>56</v>
      </c>
      <c r="C30" s="32" t="str">
        <f t="shared" si="1"/>
        <v>Le Vieil Armand.</v>
      </c>
      <c r="D30" s="32" t="s">
        <v>57</v>
      </c>
      <c r="E30" s="151">
        <v>58.293999999999997</v>
      </c>
      <c r="F30" s="34">
        <v>794</v>
      </c>
      <c r="G30" s="34">
        <v>1333</v>
      </c>
      <c r="H30" s="64">
        <f t="shared" si="0"/>
        <v>1.3620612756029781E-2</v>
      </c>
      <c r="I30" s="117"/>
      <c r="J30" s="117"/>
      <c r="K30" s="117"/>
      <c r="L30" s="146">
        <f t="shared" si="3"/>
        <v>58.293999999999997</v>
      </c>
      <c r="M30" s="68">
        <f t="shared" si="2"/>
        <v>794</v>
      </c>
      <c r="N30" s="168"/>
      <c r="O30" s="117"/>
      <c r="P30" s="164"/>
      <c r="Q30" s="114"/>
    </row>
  </sheetData>
  <mergeCells count="62">
    <mergeCell ref="P28:P30"/>
    <mergeCell ref="Q28:Q30"/>
    <mergeCell ref="Q24:Q27"/>
    <mergeCell ref="P24:P27"/>
    <mergeCell ref="P15:P18"/>
    <mergeCell ref="Q15:Q18"/>
    <mergeCell ref="Q19:Q23"/>
    <mergeCell ref="P19:P23"/>
    <mergeCell ref="C27:C28"/>
    <mergeCell ref="B27:B28"/>
    <mergeCell ref="K24:K27"/>
    <mergeCell ref="J24:J27"/>
    <mergeCell ref="I24:I27"/>
    <mergeCell ref="K28:K30"/>
    <mergeCell ref="J28:J30"/>
    <mergeCell ref="I28:I30"/>
    <mergeCell ref="D23:D24"/>
    <mergeCell ref="C23:C24"/>
    <mergeCell ref="B23:B24"/>
    <mergeCell ref="D27:D28"/>
    <mergeCell ref="K19:K23"/>
    <mergeCell ref="J19:J23"/>
    <mergeCell ref="I19:I23"/>
    <mergeCell ref="N24:N27"/>
    <mergeCell ref="O24:O27"/>
    <mergeCell ref="N28:N30"/>
    <mergeCell ref="O28:O30"/>
    <mergeCell ref="D14:D15"/>
    <mergeCell ref="J10:J14"/>
    <mergeCell ref="I15:I18"/>
    <mergeCell ref="J15:J18"/>
    <mergeCell ref="K15:K18"/>
    <mergeCell ref="N15:N18"/>
    <mergeCell ref="O15:O18"/>
    <mergeCell ref="O19:O23"/>
    <mergeCell ref="N19:N23"/>
    <mergeCell ref="Q10:Q14"/>
    <mergeCell ref="P10:P14"/>
    <mergeCell ref="O10:O14"/>
    <mergeCell ref="N10:N14"/>
    <mergeCell ref="K10:K14"/>
    <mergeCell ref="C14:C15"/>
    <mergeCell ref="B14:B15"/>
    <mergeCell ref="I10:I14"/>
    <mergeCell ref="D9:D10"/>
    <mergeCell ref="C9:C10"/>
    <mergeCell ref="B9:B10"/>
    <mergeCell ref="I5:I9"/>
    <mergeCell ref="J5:J9"/>
    <mergeCell ref="K5:K9"/>
    <mergeCell ref="H2:H4"/>
    <mergeCell ref="I2:Q3"/>
    <mergeCell ref="Q5:Q9"/>
    <mergeCell ref="P5:P9"/>
    <mergeCell ref="O5:O9"/>
    <mergeCell ref="N5:N9"/>
    <mergeCell ref="G2:G4"/>
    <mergeCell ref="B2:B4"/>
    <mergeCell ref="C2:C4"/>
    <mergeCell ref="D2:D4"/>
    <mergeCell ref="E2:E4"/>
    <mergeCell ref="F2:F4"/>
  </mergeCells>
  <conditionalFormatting sqref="H24:H30 H5:H13 H15:H22">
    <cfRule type="top10" dxfId="11" priority="17" percent="1" rank="33"/>
    <cfRule type="top10" dxfId="10" priority="18" percent="1" bottom="1" rank="33"/>
    <cfRule type="cellIs" dxfId="9" priority="19" operator="greaterThan">
      <formula>0</formula>
    </cfRule>
  </conditionalFormatting>
  <conditionalFormatting sqref="H14">
    <cfRule type="top10" dxfId="8" priority="7" percent="1" rank="33"/>
    <cfRule type="top10" dxfId="7" priority="8" percent="1" bottom="1" rank="33"/>
    <cfRule type="cellIs" dxfId="6" priority="9" operator="greaterThan">
      <formula>0</formula>
    </cfRule>
  </conditionalFormatting>
  <conditionalFormatting sqref="H23">
    <cfRule type="top10" dxfId="5" priority="4" percent="1" rank="33"/>
    <cfRule type="top10" dxfId="4" priority="5" percent="1" bottom="1" rank="33"/>
    <cfRule type="cellIs" dxfId="3" priority="6"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35"/>
  <sheetViews>
    <sheetView topLeftCell="D1" zoomScale="85" zoomScaleNormal="85" workbookViewId="0">
      <selection activeCell="Q24" sqref="Q24:Q27"/>
    </sheetView>
  </sheetViews>
  <sheetFormatPr baseColWidth="10" defaultColWidth="8.88671875" defaultRowHeight="14.4" x14ac:dyDescent="0.3"/>
  <cols>
    <col min="1" max="2" width="10.5546875" customWidth="1"/>
    <col min="3" max="4" width="46.6640625" customWidth="1"/>
    <col min="5" max="5" width="11.88671875" customWidth="1"/>
    <col min="6" max="16" width="10.5546875" customWidth="1"/>
    <col min="17" max="17" width="36.5546875" customWidth="1"/>
    <col min="18" max="1025" width="10.5546875" customWidth="1"/>
  </cols>
  <sheetData>
    <row r="2" spans="2:20" ht="14.4" customHeight="1" x14ac:dyDescent="0.3">
      <c r="B2" s="93" t="s">
        <v>0</v>
      </c>
      <c r="C2" s="89" t="s">
        <v>1</v>
      </c>
      <c r="D2" s="89" t="s">
        <v>2</v>
      </c>
      <c r="E2" s="94" t="s">
        <v>3</v>
      </c>
      <c r="F2" s="89" t="s">
        <v>4</v>
      </c>
      <c r="G2" s="89" t="s">
        <v>5</v>
      </c>
      <c r="H2" s="124" t="s">
        <v>6</v>
      </c>
      <c r="I2" s="97" t="s">
        <v>58</v>
      </c>
      <c r="J2" s="97"/>
      <c r="K2" s="97"/>
      <c r="L2" s="97"/>
      <c r="M2" s="97"/>
      <c r="N2" s="97"/>
      <c r="O2" s="97"/>
      <c r="P2" s="97"/>
      <c r="Q2" s="97"/>
    </row>
    <row r="3" spans="2:20" ht="15" customHeight="1" x14ac:dyDescent="0.3">
      <c r="B3" s="93"/>
      <c r="C3" s="89"/>
      <c r="D3" s="89"/>
      <c r="E3" s="94"/>
      <c r="F3" s="89"/>
      <c r="G3" s="89"/>
      <c r="H3" s="124"/>
      <c r="I3" s="97"/>
      <c r="J3" s="97"/>
      <c r="K3" s="97"/>
      <c r="L3" s="97"/>
      <c r="M3" s="97"/>
      <c r="N3" s="97"/>
      <c r="O3" s="97"/>
      <c r="P3" s="97"/>
      <c r="Q3" s="97"/>
    </row>
    <row r="4" spans="2:20" x14ac:dyDescent="0.3">
      <c r="B4" s="93"/>
      <c r="C4" s="89"/>
      <c r="D4" s="89"/>
      <c r="E4" s="94"/>
      <c r="F4" s="89"/>
      <c r="G4" s="89"/>
      <c r="H4" s="124"/>
      <c r="I4" s="42" t="s">
        <v>59</v>
      </c>
      <c r="J4" s="43" t="s">
        <v>60</v>
      </c>
      <c r="K4" s="43" t="s">
        <v>2</v>
      </c>
      <c r="L4" s="43" t="s">
        <v>61</v>
      </c>
      <c r="M4" s="43" t="s">
        <v>62</v>
      </c>
      <c r="N4" s="43" t="s">
        <v>63</v>
      </c>
      <c r="O4" s="43" t="s">
        <v>64</v>
      </c>
      <c r="P4" s="43" t="s">
        <v>65</v>
      </c>
      <c r="Q4" s="44" t="s">
        <v>66</v>
      </c>
    </row>
    <row r="5" spans="2:20" ht="15" customHeight="1" x14ac:dyDescent="0.3">
      <c r="B5" s="12" t="s">
        <v>12</v>
      </c>
      <c r="C5" s="13" t="s">
        <v>67</v>
      </c>
      <c r="D5" s="45" t="s">
        <v>68</v>
      </c>
      <c r="E5" s="14">
        <v>101.58</v>
      </c>
      <c r="F5" s="15">
        <v>596</v>
      </c>
      <c r="G5" s="15">
        <v>557</v>
      </c>
      <c r="H5" s="46">
        <f>(F5/E5)/1000</f>
        <v>5.8672967119511718E-3</v>
      </c>
      <c r="I5" s="125">
        <v>44352</v>
      </c>
      <c r="J5" s="100" t="s">
        <v>69</v>
      </c>
      <c r="K5" s="100" t="s">
        <v>70</v>
      </c>
      <c r="L5" s="47">
        <f t="shared" ref="L5:M7" si="0">E5</f>
        <v>101.58</v>
      </c>
      <c r="M5" s="48">
        <f t="shared" si="0"/>
        <v>596</v>
      </c>
      <c r="N5" s="109">
        <f>SUM(L5:L8)</f>
        <v>202.16</v>
      </c>
      <c r="O5" s="108">
        <f>SUM(M5:M8)</f>
        <v>1420</v>
      </c>
      <c r="P5" s="126">
        <f>O5/N5/1000</f>
        <v>7.02413929560744E-3</v>
      </c>
      <c r="Q5" s="106" t="s">
        <v>71</v>
      </c>
    </row>
    <row r="6" spans="2:20" x14ac:dyDescent="0.3">
      <c r="B6" s="21" t="s">
        <v>16</v>
      </c>
      <c r="C6" s="22" t="str">
        <f>D5</f>
        <v>1944 - Batterie allemande de Longue sur Mer</v>
      </c>
      <c r="D6" s="49" t="s">
        <v>72</v>
      </c>
      <c r="E6" s="23">
        <v>47.93</v>
      </c>
      <c r="F6" s="24">
        <v>266</v>
      </c>
      <c r="G6" s="24">
        <v>328</v>
      </c>
      <c r="H6" s="50">
        <f>(F6/E6)/1000</f>
        <v>5.5497600667640309E-3</v>
      </c>
      <c r="I6" s="125"/>
      <c r="J6" s="100"/>
      <c r="K6" s="100"/>
      <c r="L6" s="51">
        <f t="shared" si="0"/>
        <v>47.93</v>
      </c>
      <c r="M6" s="52">
        <f t="shared" si="0"/>
        <v>266</v>
      </c>
      <c r="N6" s="109"/>
      <c r="O6" s="109"/>
      <c r="P6" s="126"/>
      <c r="Q6" s="106"/>
    </row>
    <row r="7" spans="2:20" x14ac:dyDescent="0.3">
      <c r="B7" s="21" t="s">
        <v>18</v>
      </c>
      <c r="C7" s="22" t="str">
        <f>D6</f>
        <v>1944 - Monument Kieffer à Riva-Bella</v>
      </c>
      <c r="D7" s="49" t="s">
        <v>73</v>
      </c>
      <c r="E7" s="23">
        <v>45.35</v>
      </c>
      <c r="F7" s="24">
        <v>485</v>
      </c>
      <c r="G7" s="24">
        <v>393</v>
      </c>
      <c r="H7" s="50">
        <f>(F7/E7)/1000</f>
        <v>1.0694597574421169E-2</v>
      </c>
      <c r="I7" s="125"/>
      <c r="J7" s="100"/>
      <c r="K7" s="100"/>
      <c r="L7" s="51">
        <f t="shared" si="0"/>
        <v>45.35</v>
      </c>
      <c r="M7" s="52">
        <f t="shared" si="0"/>
        <v>485</v>
      </c>
      <c r="N7" s="109"/>
      <c r="O7" s="109"/>
      <c r="P7" s="126"/>
      <c r="Q7" s="106"/>
    </row>
    <row r="8" spans="2:20" ht="15" customHeight="1" x14ac:dyDescent="0.3">
      <c r="B8" s="127" t="s">
        <v>20</v>
      </c>
      <c r="C8" s="128" t="str">
        <f>D7</f>
        <v>1944 - Batterie allemande du Mont-Canisy</v>
      </c>
      <c r="D8" s="129" t="s">
        <v>74</v>
      </c>
      <c r="E8" s="130">
        <v>77.72</v>
      </c>
      <c r="F8" s="98">
        <v>665</v>
      </c>
      <c r="G8" s="98">
        <v>736</v>
      </c>
      <c r="H8" s="131">
        <f>(F8/E8)/1000</f>
        <v>8.5563561502830666E-3</v>
      </c>
      <c r="I8" s="125"/>
      <c r="J8" s="100"/>
      <c r="K8" s="100"/>
      <c r="L8" s="51">
        <v>7.3</v>
      </c>
      <c r="M8" s="52">
        <v>73</v>
      </c>
      <c r="N8" s="109"/>
      <c r="O8" s="109"/>
      <c r="P8" s="126"/>
      <c r="Q8" s="106"/>
    </row>
    <row r="9" spans="2:20" ht="15" customHeight="1" x14ac:dyDescent="0.3">
      <c r="B9" s="127"/>
      <c r="C9" s="128"/>
      <c r="D9" s="129"/>
      <c r="E9" s="130"/>
      <c r="F9" s="98"/>
      <c r="G9" s="98"/>
      <c r="H9" s="131"/>
      <c r="I9" s="132">
        <f>I5+1</f>
        <v>44353</v>
      </c>
      <c r="J9" s="95" t="str">
        <f>K5</f>
        <v>Touques</v>
      </c>
      <c r="K9" s="95" t="s">
        <v>75</v>
      </c>
      <c r="L9" s="51">
        <f>E8-L8</f>
        <v>70.42</v>
      </c>
      <c r="M9" s="52">
        <f>F8-M8</f>
        <v>592</v>
      </c>
      <c r="N9" s="134">
        <f>SUM(L9:L11)</f>
        <v>226.04399999999998</v>
      </c>
      <c r="O9" s="135">
        <f>SUM(M9:M11)</f>
        <v>2217</v>
      </c>
      <c r="P9" s="136">
        <f>O9/N9/1000</f>
        <v>9.8078250252163299E-3</v>
      </c>
      <c r="Q9" s="137" t="s">
        <v>76</v>
      </c>
    </row>
    <row r="10" spans="2:20" x14ac:dyDescent="0.3">
      <c r="B10" s="21" t="s">
        <v>22</v>
      </c>
      <c r="C10" s="22" t="str">
        <f>D8</f>
        <v>1942 - Mémorial Britannique du Raid de Bruneval</v>
      </c>
      <c r="D10" s="49" t="s">
        <v>77</v>
      </c>
      <c r="E10" s="23">
        <v>103.624</v>
      </c>
      <c r="F10" s="24">
        <v>1087</v>
      </c>
      <c r="G10" s="24">
        <v>1108</v>
      </c>
      <c r="H10" s="50">
        <f>(F10/E10)/1000</f>
        <v>1.0489847911680693E-2</v>
      </c>
      <c r="I10" s="132"/>
      <c r="J10" s="95"/>
      <c r="K10" s="95"/>
      <c r="L10" s="51">
        <f>E10</f>
        <v>103.624</v>
      </c>
      <c r="M10" s="52">
        <f>F10</f>
        <v>1087</v>
      </c>
      <c r="N10" s="134"/>
      <c r="O10" s="134"/>
      <c r="P10" s="136"/>
      <c r="Q10" s="137"/>
    </row>
    <row r="11" spans="2:20" ht="15" customHeight="1" x14ac:dyDescent="0.3">
      <c r="B11" s="127" t="s">
        <v>24</v>
      </c>
      <c r="C11" s="128" t="str">
        <f>D10</f>
        <v>1942 - Mémorial du débarquement de Dieppe</v>
      </c>
      <c r="D11" s="133" t="s">
        <v>78</v>
      </c>
      <c r="E11" s="130">
        <v>74.192999999999998</v>
      </c>
      <c r="F11" s="98">
        <v>782</v>
      </c>
      <c r="G11" s="98">
        <v>651</v>
      </c>
      <c r="H11" s="131">
        <f>(F11/E11)/1000</f>
        <v>1.0540077904923645E-2</v>
      </c>
      <c r="I11" s="132"/>
      <c r="J11" s="95"/>
      <c r="K11" s="95"/>
      <c r="L11" s="51">
        <v>52</v>
      </c>
      <c r="M11" s="52">
        <v>538</v>
      </c>
      <c r="N11" s="134"/>
      <c r="O11" s="134"/>
      <c r="P11" s="136"/>
      <c r="Q11" s="137"/>
    </row>
    <row r="12" spans="2:20" ht="15" customHeight="1" x14ac:dyDescent="0.3">
      <c r="B12" s="127"/>
      <c r="C12" s="128"/>
      <c r="D12" s="133"/>
      <c r="E12" s="130"/>
      <c r="F12" s="98"/>
      <c r="G12" s="98"/>
      <c r="H12" s="131"/>
      <c r="I12" s="132">
        <f>I9+1</f>
        <v>44354</v>
      </c>
      <c r="J12" s="95" t="str">
        <f>K9</f>
        <v>Blangy sur Bresle</v>
      </c>
      <c r="K12" s="95" t="s">
        <v>79</v>
      </c>
      <c r="L12" s="51">
        <f>E11-L11</f>
        <v>22.192999999999998</v>
      </c>
      <c r="M12" s="52">
        <f>F11-M11</f>
        <v>244</v>
      </c>
      <c r="N12" s="134">
        <f>SUM(L12:L15)</f>
        <v>221.77199999999999</v>
      </c>
      <c r="O12" s="135">
        <f>SUM(M12:M15)</f>
        <v>1772</v>
      </c>
      <c r="P12" s="136">
        <f>O12/N12/1000</f>
        <v>7.9901881211334163E-3</v>
      </c>
      <c r="Q12" s="137" t="s">
        <v>80</v>
      </c>
    </row>
    <row r="13" spans="2:20" ht="28.8" x14ac:dyDescent="0.3">
      <c r="B13" s="21" t="s">
        <v>26</v>
      </c>
      <c r="C13" s="22" t="str">
        <f>D11</f>
        <v>1940 – Monument des Tirailleurs Sénégalais de Dromesnil</v>
      </c>
      <c r="D13" s="49" t="s">
        <v>81</v>
      </c>
      <c r="E13" s="23">
        <v>90.915999999999997</v>
      </c>
      <c r="F13" s="24">
        <v>621</v>
      </c>
      <c r="G13" s="24">
        <v>705</v>
      </c>
      <c r="H13" s="50">
        <f>(F13/E13)/1000</f>
        <v>6.8304808834528585E-3</v>
      </c>
      <c r="I13" s="132"/>
      <c r="J13" s="95"/>
      <c r="K13" s="95"/>
      <c r="L13" s="51">
        <f>E13</f>
        <v>90.915999999999997</v>
      </c>
      <c r="M13" s="52">
        <f>F13</f>
        <v>621</v>
      </c>
      <c r="N13" s="134"/>
      <c r="O13" s="134"/>
      <c r="P13" s="136"/>
      <c r="Q13" s="137"/>
    </row>
    <row r="14" spans="2:20" x14ac:dyDescent="0.3">
      <c r="B14" s="21" t="s">
        <v>28</v>
      </c>
      <c r="C14" s="22" t="str">
        <f>D13</f>
        <v>1914 à 1918 - Bray-sur-Somme</v>
      </c>
      <c r="D14" s="49" t="s">
        <v>82</v>
      </c>
      <c r="E14" s="23">
        <v>28.663</v>
      </c>
      <c r="F14" s="24">
        <v>322</v>
      </c>
      <c r="G14" s="24">
        <v>243</v>
      </c>
      <c r="H14" s="50">
        <f>(F14/E14)/1000</f>
        <v>1.1233995045877961E-2</v>
      </c>
      <c r="I14" s="132"/>
      <c r="J14" s="95"/>
      <c r="K14" s="95"/>
      <c r="L14" s="51">
        <f>E14</f>
        <v>28.663</v>
      </c>
      <c r="M14" s="52">
        <f>F14</f>
        <v>322</v>
      </c>
      <c r="N14" s="134"/>
      <c r="O14" s="134"/>
      <c r="P14" s="136"/>
      <c r="Q14" s="137"/>
      <c r="T14" s="54"/>
    </row>
    <row r="15" spans="2:20" ht="15" customHeight="1" x14ac:dyDescent="0.3">
      <c r="B15" s="127" t="s">
        <v>30</v>
      </c>
      <c r="C15" s="128" t="str">
        <f>D14</f>
        <v>1916 - Les cimetières de Beaumont-Hamel</v>
      </c>
      <c r="D15" s="133" t="s">
        <v>83</v>
      </c>
      <c r="E15" s="130">
        <v>121.384</v>
      </c>
      <c r="F15" s="98">
        <v>979</v>
      </c>
      <c r="G15" s="98">
        <v>1070</v>
      </c>
      <c r="H15" s="131">
        <f>(F15/E15)/1000</f>
        <v>8.0653133856191921E-3</v>
      </c>
      <c r="I15" s="132"/>
      <c r="J15" s="95"/>
      <c r="K15" s="95"/>
      <c r="L15" s="51">
        <v>80</v>
      </c>
      <c r="M15" s="52">
        <v>585</v>
      </c>
      <c r="N15" s="134"/>
      <c r="O15" s="134"/>
      <c r="P15" s="136"/>
      <c r="Q15" s="137"/>
    </row>
    <row r="16" spans="2:20" ht="14.4" customHeight="1" x14ac:dyDescent="0.3">
      <c r="B16" s="127"/>
      <c r="C16" s="128"/>
      <c r="D16" s="133"/>
      <c r="E16" s="130"/>
      <c r="F16" s="98"/>
      <c r="G16" s="98"/>
      <c r="H16" s="131"/>
      <c r="I16" s="132">
        <f>I12+1</f>
        <v>44355</v>
      </c>
      <c r="J16" s="95" t="s">
        <v>79</v>
      </c>
      <c r="K16" s="95" t="s">
        <v>84</v>
      </c>
      <c r="L16" s="51">
        <f>E15-L15</f>
        <v>41.384</v>
      </c>
      <c r="M16" s="52">
        <f>F15-M15</f>
        <v>394</v>
      </c>
      <c r="N16" s="134">
        <f>SUM(L16:L19)</f>
        <v>212.08800000000002</v>
      </c>
      <c r="O16" s="135">
        <f>SUM(M16:M19)</f>
        <v>1721</v>
      </c>
      <c r="P16" s="136">
        <f>O16/N16/1000</f>
        <v>8.1145562219456079E-3</v>
      </c>
      <c r="Q16" s="137" t="s">
        <v>85</v>
      </c>
    </row>
    <row r="17" spans="2:17" ht="28.8" x14ac:dyDescent="0.3">
      <c r="B17" s="21" t="s">
        <v>32</v>
      </c>
      <c r="C17" s="22" t="str">
        <f>D15</f>
        <v>1918 &amp; 1940 - Clairière de l'Armistice</v>
      </c>
      <c r="D17" s="49" t="s">
        <v>86</v>
      </c>
      <c r="E17" s="23">
        <v>74.182000000000002</v>
      </c>
      <c r="F17" s="24">
        <v>686</v>
      </c>
      <c r="G17" s="24">
        <v>534</v>
      </c>
      <c r="H17" s="50">
        <f>(F17/E17)/1000</f>
        <v>9.247526354102073E-3</v>
      </c>
      <c r="I17" s="132"/>
      <c r="J17" s="95"/>
      <c r="K17" s="95"/>
      <c r="L17" s="51">
        <f>E17</f>
        <v>74.182000000000002</v>
      </c>
      <c r="M17" s="52">
        <f>F17</f>
        <v>686</v>
      </c>
      <c r="N17" s="134"/>
      <c r="O17" s="134"/>
      <c r="P17" s="136"/>
      <c r="Q17" s="137"/>
    </row>
    <row r="18" spans="2:17" ht="28.95" customHeight="1" x14ac:dyDescent="0.3">
      <c r="B18" s="55" t="s">
        <v>34</v>
      </c>
      <c r="C18" s="56" t="str">
        <f>D17</f>
        <v>1814 &amp; 1917 - Statue de Napoléon - Le Chemin des Dames</v>
      </c>
      <c r="D18" s="57" t="s">
        <v>87</v>
      </c>
      <c r="E18" s="58">
        <v>92.522000000000006</v>
      </c>
      <c r="F18" s="59">
        <v>641</v>
      </c>
      <c r="G18" s="59">
        <v>645</v>
      </c>
      <c r="H18" s="60">
        <f>(F18/E18)/1000</f>
        <v>6.9280819696936943E-3</v>
      </c>
      <c r="I18" s="132"/>
      <c r="J18" s="95"/>
      <c r="K18" s="95"/>
      <c r="L18" s="51">
        <f>E18</f>
        <v>92.522000000000006</v>
      </c>
      <c r="M18" s="52">
        <f>F18</f>
        <v>641</v>
      </c>
      <c r="N18" s="134"/>
      <c r="O18" s="134"/>
      <c r="P18" s="136"/>
      <c r="Q18" s="137"/>
    </row>
    <row r="19" spans="2:17" ht="28.95" customHeight="1" x14ac:dyDescent="0.3">
      <c r="B19" s="127" t="s">
        <v>36</v>
      </c>
      <c r="C19" s="128" t="str">
        <f>D18</f>
        <v>1914, 1915 &amp; 1917 - Monument des armées de Champagne – Ossuaire de la ferme de Navarin</v>
      </c>
      <c r="D19" s="133" t="s">
        <v>88</v>
      </c>
      <c r="E19" s="130">
        <v>48.078000000000003</v>
      </c>
      <c r="F19" s="98">
        <v>445</v>
      </c>
      <c r="G19" s="98">
        <v>439</v>
      </c>
      <c r="H19" s="131">
        <f>(F19/E19)/1000</f>
        <v>9.2557926702441871E-3</v>
      </c>
      <c r="I19" s="132"/>
      <c r="J19" s="95"/>
      <c r="K19" s="95"/>
      <c r="L19" s="51">
        <v>4</v>
      </c>
      <c r="M19" s="52">
        <v>0</v>
      </c>
      <c r="N19" s="134"/>
      <c r="O19" s="134"/>
      <c r="P19" s="136"/>
      <c r="Q19" s="137"/>
    </row>
    <row r="20" spans="2:17" ht="28.95" customHeight="1" x14ac:dyDescent="0.3">
      <c r="B20" s="127"/>
      <c r="C20" s="128"/>
      <c r="D20" s="133"/>
      <c r="E20" s="130"/>
      <c r="F20" s="98"/>
      <c r="G20" s="98"/>
      <c r="H20" s="131"/>
      <c r="I20" s="132">
        <f>I16+1</f>
        <v>44356</v>
      </c>
      <c r="J20" s="95" t="str">
        <f>K16</f>
        <v>Sommepy Tahure</v>
      </c>
      <c r="K20" s="95" t="s">
        <v>89</v>
      </c>
      <c r="L20" s="51">
        <f>E19-L19</f>
        <v>44.078000000000003</v>
      </c>
      <c r="M20" s="52">
        <f>G19</f>
        <v>439</v>
      </c>
      <c r="N20" s="134">
        <f>SUM(L20:L23)</f>
        <v>202.51999999999998</v>
      </c>
      <c r="O20" s="135">
        <f>SUM(M20:M23)</f>
        <v>2184</v>
      </c>
      <c r="P20" s="136">
        <f>O20/N20/1000</f>
        <v>1.0784120086904998E-2</v>
      </c>
      <c r="Q20" s="137" t="s">
        <v>90</v>
      </c>
    </row>
    <row r="21" spans="2:17" x14ac:dyDescent="0.3">
      <c r="B21" s="21" t="s">
        <v>38</v>
      </c>
      <c r="C21" s="22" t="str">
        <f>D19</f>
        <v>1792 - Moulin de Valmy</v>
      </c>
      <c r="D21" s="49" t="s">
        <v>91</v>
      </c>
      <c r="E21" s="23">
        <v>58.195</v>
      </c>
      <c r="F21" s="24">
        <v>600</v>
      </c>
      <c r="G21" s="24">
        <v>572</v>
      </c>
      <c r="H21" s="50">
        <f>(F21/E21)/1000</f>
        <v>1.0310164103445313E-2</v>
      </c>
      <c r="I21" s="132"/>
      <c r="J21" s="95"/>
      <c r="K21" s="95"/>
      <c r="L21" s="51">
        <f>E21</f>
        <v>58.195</v>
      </c>
      <c r="M21" s="52">
        <f>F21</f>
        <v>600</v>
      </c>
      <c r="N21" s="134"/>
      <c r="O21" s="134"/>
      <c r="P21" s="136"/>
      <c r="Q21" s="137"/>
    </row>
    <row r="22" spans="2:17" x14ac:dyDescent="0.3">
      <c r="B22" s="21" t="s">
        <v>40</v>
      </c>
      <c r="C22" s="22" t="str">
        <f>D21</f>
        <v>1918 - Cimetière US de Romagne /s Montfaucon</v>
      </c>
      <c r="D22" s="49" t="s">
        <v>92</v>
      </c>
      <c r="E22" s="23">
        <v>70.247</v>
      </c>
      <c r="F22" s="24">
        <v>888</v>
      </c>
      <c r="G22" s="24">
        <v>782</v>
      </c>
      <c r="H22" s="50">
        <f>(F22/E22)/1000</f>
        <v>1.2641109228863866E-2</v>
      </c>
      <c r="I22" s="132"/>
      <c r="J22" s="95"/>
      <c r="K22" s="95"/>
      <c r="L22" s="51">
        <f>E22</f>
        <v>70.247</v>
      </c>
      <c r="M22" s="52">
        <f>F22</f>
        <v>888</v>
      </c>
      <c r="N22" s="134"/>
      <c r="O22" s="134"/>
      <c r="P22" s="136"/>
      <c r="Q22" s="137"/>
    </row>
    <row r="23" spans="2:17" ht="15" customHeight="1" x14ac:dyDescent="0.3">
      <c r="B23" s="127" t="s">
        <v>42</v>
      </c>
      <c r="C23" s="128" t="str">
        <f>D22</f>
        <v>1915 :  Le Point X - Les Eparges</v>
      </c>
      <c r="D23" s="133" t="s">
        <v>93</v>
      </c>
      <c r="E23" s="130">
        <v>37.082000000000001</v>
      </c>
      <c r="F23" s="98">
        <v>454</v>
      </c>
      <c r="G23" s="98">
        <v>425</v>
      </c>
      <c r="H23" s="131">
        <f>(F23/E23)/1000</f>
        <v>1.2243136831886091E-2</v>
      </c>
      <c r="I23" s="132"/>
      <c r="J23" s="95"/>
      <c r="K23" s="95"/>
      <c r="L23" s="51">
        <v>30</v>
      </c>
      <c r="M23" s="52">
        <v>257</v>
      </c>
      <c r="N23" s="134"/>
      <c r="O23" s="134"/>
      <c r="P23" s="136"/>
      <c r="Q23" s="137"/>
    </row>
    <row r="24" spans="2:17" ht="15" customHeight="1" x14ac:dyDescent="0.3">
      <c r="B24" s="127"/>
      <c r="C24" s="128"/>
      <c r="D24" s="133"/>
      <c r="E24" s="130"/>
      <c r="F24" s="98"/>
      <c r="G24" s="98"/>
      <c r="H24" s="131"/>
      <c r="I24" s="132">
        <f>I20+1</f>
        <v>44357</v>
      </c>
      <c r="J24" s="95" t="str">
        <f>K20</f>
        <v>Saint Mihel</v>
      </c>
      <c r="K24" s="95" t="s">
        <v>94</v>
      </c>
      <c r="L24" s="51">
        <f>E23-L23</f>
        <v>7.0820000000000007</v>
      </c>
      <c r="M24" s="52">
        <f>F23-M23</f>
        <v>197</v>
      </c>
      <c r="N24" s="134">
        <f>SUM(L24:L27)</f>
        <v>203.95400000000001</v>
      </c>
      <c r="O24" s="135">
        <f>SUM(M24:M27)</f>
        <v>2422</v>
      </c>
      <c r="P24" s="136">
        <f>O24/N24/1000</f>
        <v>1.187522676681997E-2</v>
      </c>
      <c r="Q24" s="137" t="s">
        <v>95</v>
      </c>
    </row>
    <row r="25" spans="2:17" x14ac:dyDescent="0.3">
      <c r="B25" s="21" t="s">
        <v>44</v>
      </c>
      <c r="C25" s="22" t="str">
        <f>D23</f>
        <v>1915 - Tranchée de la Soif</v>
      </c>
      <c r="D25" s="49" t="s">
        <v>96</v>
      </c>
      <c r="E25" s="23">
        <v>71.091999999999999</v>
      </c>
      <c r="F25" s="24">
        <v>816</v>
      </c>
      <c r="G25" s="24">
        <v>872</v>
      </c>
      <c r="H25" s="50">
        <f>(F25/E25)/1000</f>
        <v>1.1478084735272604E-2</v>
      </c>
      <c r="I25" s="132"/>
      <c r="J25" s="95"/>
      <c r="K25" s="95"/>
      <c r="L25" s="51">
        <f t="shared" ref="L25:M28" si="1">E25</f>
        <v>71.091999999999999</v>
      </c>
      <c r="M25" s="52">
        <f t="shared" si="1"/>
        <v>816</v>
      </c>
      <c r="N25" s="134"/>
      <c r="O25" s="134"/>
      <c r="P25" s="136"/>
      <c r="Q25" s="137"/>
    </row>
    <row r="26" spans="2:17" x14ac:dyDescent="0.3">
      <c r="B26" s="21" t="s">
        <v>46</v>
      </c>
      <c r="C26" s="22" t="str">
        <f>D25</f>
        <v>1870 – Gravelotte, musée de l’annexion</v>
      </c>
      <c r="D26" s="49" t="s">
        <v>97</v>
      </c>
      <c r="E26" s="23">
        <v>50.44</v>
      </c>
      <c r="F26" s="24">
        <v>393</v>
      </c>
      <c r="G26" s="24">
        <v>439</v>
      </c>
      <c r="H26" s="50">
        <f>(F26/E26)/1000</f>
        <v>7.7914353687549573E-3</v>
      </c>
      <c r="I26" s="132"/>
      <c r="J26" s="95"/>
      <c r="K26" s="95"/>
      <c r="L26" s="51">
        <f t="shared" si="1"/>
        <v>50.44</v>
      </c>
      <c r="M26" s="52">
        <f t="shared" si="1"/>
        <v>393</v>
      </c>
      <c r="N26" s="134"/>
      <c r="O26" s="134"/>
      <c r="P26" s="136"/>
      <c r="Q26" s="137"/>
    </row>
    <row r="27" spans="2:17" x14ac:dyDescent="0.3">
      <c r="B27" s="21" t="s">
        <v>48</v>
      </c>
      <c r="C27" s="22" t="str">
        <f>D26</f>
        <v>1940 – La ligne Maginot – Le Hackenberg</v>
      </c>
      <c r="D27" s="49" t="s">
        <v>98</v>
      </c>
      <c r="E27" s="23">
        <v>75.34</v>
      </c>
      <c r="F27" s="24">
        <v>1016</v>
      </c>
      <c r="G27" s="24">
        <v>1008</v>
      </c>
      <c r="H27" s="50">
        <f>(F27/E27)/1000</f>
        <v>1.348553225378285E-2</v>
      </c>
      <c r="I27" s="132"/>
      <c r="J27" s="95"/>
      <c r="K27" s="95"/>
      <c r="L27" s="51">
        <f t="shared" si="1"/>
        <v>75.34</v>
      </c>
      <c r="M27" s="52">
        <f t="shared" si="1"/>
        <v>1016</v>
      </c>
      <c r="N27" s="134"/>
      <c r="O27" s="134"/>
      <c r="P27" s="136"/>
      <c r="Q27" s="137"/>
    </row>
    <row r="28" spans="2:17" ht="15" customHeight="1" x14ac:dyDescent="0.3">
      <c r="B28" s="21" t="s">
        <v>50</v>
      </c>
      <c r="C28" s="22" t="str">
        <f>D27</f>
        <v xml:space="preserve">1914 – Morhange </v>
      </c>
      <c r="D28" s="49" t="s">
        <v>99</v>
      </c>
      <c r="E28" s="23">
        <v>107.137</v>
      </c>
      <c r="F28" s="24">
        <v>1451</v>
      </c>
      <c r="G28" s="24">
        <v>1380</v>
      </c>
      <c r="H28" s="50">
        <f>(F28/E28)/1000</f>
        <v>1.3543407039584831E-2</v>
      </c>
      <c r="I28" s="132">
        <f>I24+1</f>
        <v>44358</v>
      </c>
      <c r="J28" s="95" t="str">
        <f>K24</f>
        <v>Morhange</v>
      </c>
      <c r="K28" s="95" t="s">
        <v>100</v>
      </c>
      <c r="L28" s="51">
        <f t="shared" si="1"/>
        <v>107.137</v>
      </c>
      <c r="M28" s="52">
        <f t="shared" si="1"/>
        <v>1451</v>
      </c>
      <c r="N28" s="134">
        <f>SUM(L28:L29)</f>
        <v>169.137</v>
      </c>
      <c r="O28" s="135">
        <f>SUM(M28:M29)</f>
        <v>2781</v>
      </c>
      <c r="P28" s="136">
        <f>O28/N28/1000</f>
        <v>1.6442292342893631E-2</v>
      </c>
      <c r="Q28" s="137" t="s">
        <v>101</v>
      </c>
    </row>
    <row r="29" spans="2:17" ht="15" customHeight="1" x14ac:dyDescent="0.3">
      <c r="B29" s="127" t="s">
        <v>52</v>
      </c>
      <c r="C29" s="128" t="str">
        <f>D28</f>
        <v>1870 à 1918 - Mémorial de Schirmeck</v>
      </c>
      <c r="D29" s="133" t="s">
        <v>102</v>
      </c>
      <c r="E29" s="130">
        <v>101.59</v>
      </c>
      <c r="F29" s="98">
        <v>2510</v>
      </c>
      <c r="G29" s="98">
        <v>1852</v>
      </c>
      <c r="H29" s="131">
        <f>(F29/E29)/1000</f>
        <v>2.4707156216163009E-2</v>
      </c>
      <c r="I29" s="132"/>
      <c r="J29" s="95"/>
      <c r="K29" s="95"/>
      <c r="L29" s="51">
        <v>62</v>
      </c>
      <c r="M29" s="52">
        <v>1330</v>
      </c>
      <c r="N29" s="134"/>
      <c r="O29" s="135"/>
      <c r="P29" s="136"/>
      <c r="Q29" s="137"/>
    </row>
    <row r="30" spans="2:17" ht="15" customHeight="1" x14ac:dyDescent="0.3">
      <c r="B30" s="127"/>
      <c r="C30" s="128"/>
      <c r="D30" s="133"/>
      <c r="E30" s="130"/>
      <c r="F30" s="98"/>
      <c r="G30" s="98"/>
      <c r="H30" s="131"/>
      <c r="I30" s="138">
        <f>I28+1</f>
        <v>44359</v>
      </c>
      <c r="J30" s="139" t="str">
        <f>K28</f>
        <v>Ste-Marie-aux-Mines</v>
      </c>
      <c r="K30" s="139" t="s">
        <v>103</v>
      </c>
      <c r="L30" s="51">
        <f>E29-L29</f>
        <v>39.590000000000003</v>
      </c>
      <c r="M30" s="52">
        <f>F29-M29</f>
        <v>1180</v>
      </c>
      <c r="N30" s="140">
        <f>SUM(L30:L32)</f>
        <v>166.71899999999999</v>
      </c>
      <c r="O30" s="141">
        <f>SUM(M30:M32)</f>
        <v>3203</v>
      </c>
      <c r="P30" s="136">
        <f>O30/N30/1000</f>
        <v>1.921196744222314E-2</v>
      </c>
      <c r="Q30" s="142" t="s">
        <v>104</v>
      </c>
    </row>
    <row r="31" spans="2:17" x14ac:dyDescent="0.3">
      <c r="B31" s="21" t="s">
        <v>54</v>
      </c>
      <c r="C31" s="22" t="str">
        <f>D29</f>
        <v>1915 – Mémorial du Linge</v>
      </c>
      <c r="D31" s="49" t="s">
        <v>105</v>
      </c>
      <c r="E31" s="23">
        <v>68.834999999999994</v>
      </c>
      <c r="F31" s="24">
        <v>1229</v>
      </c>
      <c r="G31" s="24">
        <v>1310</v>
      </c>
      <c r="H31" s="50">
        <f>(F31/E31)/1000</f>
        <v>1.7854289242391227E-2</v>
      </c>
      <c r="I31" s="138"/>
      <c r="J31" s="139"/>
      <c r="K31" s="139"/>
      <c r="L31" s="51">
        <f>E31</f>
        <v>68.834999999999994</v>
      </c>
      <c r="M31" s="52">
        <f>F31</f>
        <v>1229</v>
      </c>
      <c r="N31" s="140"/>
      <c r="O31" s="140"/>
      <c r="P31" s="136"/>
      <c r="Q31" s="142"/>
    </row>
    <row r="32" spans="2:17" x14ac:dyDescent="0.3">
      <c r="B32" s="31" t="s">
        <v>56</v>
      </c>
      <c r="C32" s="32" t="str">
        <f>D31</f>
        <v>1915 – Le Vieil Armand.</v>
      </c>
      <c r="D32" s="63" t="s">
        <v>106</v>
      </c>
      <c r="E32" s="33">
        <v>58.293999999999997</v>
      </c>
      <c r="F32" s="34">
        <v>794</v>
      </c>
      <c r="G32" s="34">
        <v>1333</v>
      </c>
      <c r="H32" s="64">
        <f>(F32/E32)/1000</f>
        <v>1.3620612756029781E-2</v>
      </c>
      <c r="I32" s="138"/>
      <c r="J32" s="139"/>
      <c r="K32" s="139"/>
      <c r="L32" s="61">
        <f>E32</f>
        <v>58.293999999999997</v>
      </c>
      <c r="M32" s="62">
        <f>F32</f>
        <v>794</v>
      </c>
      <c r="N32" s="140"/>
      <c r="O32" s="140"/>
      <c r="P32" s="136"/>
      <c r="Q32" s="142"/>
    </row>
    <row r="33" spans="2:15" x14ac:dyDescent="0.3">
      <c r="B33" s="37"/>
      <c r="C33" s="37"/>
      <c r="D33" s="37"/>
      <c r="E33" s="38"/>
      <c r="F33" s="38"/>
      <c r="G33" s="38"/>
      <c r="H33" s="38"/>
    </row>
    <row r="34" spans="2:15" x14ac:dyDescent="0.3">
      <c r="B34" s="1"/>
      <c r="C34" s="1"/>
      <c r="D34" s="1"/>
      <c r="E34" s="39">
        <f>SUM(E5:E32)</f>
        <v>1604.3940000000002</v>
      </c>
      <c r="F34" s="40">
        <f>SUM(F5:F32)</f>
        <v>17726</v>
      </c>
      <c r="G34" s="40">
        <f>SUM(G5:G32)</f>
        <v>17382</v>
      </c>
      <c r="H34" s="41">
        <f>(F34/E34)/1000</f>
        <v>1.104840830868228E-2</v>
      </c>
      <c r="N34" s="39">
        <f>SUM(N5:N32)</f>
        <v>1604.3939999999998</v>
      </c>
      <c r="O34" s="40">
        <f>SUM(O5:O32)</f>
        <v>17720</v>
      </c>
    </row>
    <row r="35" spans="2:15" x14ac:dyDescent="0.3">
      <c r="L35" s="65"/>
    </row>
  </sheetData>
  <mergeCells count="106">
    <mergeCell ref="I28:I29"/>
    <mergeCell ref="J28:J29"/>
    <mergeCell ref="K28:K29"/>
    <mergeCell ref="N28:N29"/>
    <mergeCell ref="O28:O29"/>
    <mergeCell ref="P28:P29"/>
    <mergeCell ref="Q28:Q29"/>
    <mergeCell ref="B29:B30"/>
    <mergeCell ref="C29:C30"/>
    <mergeCell ref="D29:D30"/>
    <mergeCell ref="E29:E30"/>
    <mergeCell ref="F29:F30"/>
    <mergeCell ref="G29:G30"/>
    <mergeCell ref="H29:H30"/>
    <mergeCell ref="I30:I32"/>
    <mergeCell ref="J30:J32"/>
    <mergeCell ref="K30:K32"/>
    <mergeCell ref="N30:N32"/>
    <mergeCell ref="O30:O32"/>
    <mergeCell ref="P30:P32"/>
    <mergeCell ref="Q30:Q32"/>
    <mergeCell ref="N20:N23"/>
    <mergeCell ref="O20:O23"/>
    <mergeCell ref="P20:P23"/>
    <mergeCell ref="Q20:Q23"/>
    <mergeCell ref="B23:B24"/>
    <mergeCell ref="C23:C24"/>
    <mergeCell ref="D23:D24"/>
    <mergeCell ref="E23:E24"/>
    <mergeCell ref="F23:F24"/>
    <mergeCell ref="G23:G24"/>
    <mergeCell ref="H23:H24"/>
    <mergeCell ref="I24:I27"/>
    <mergeCell ref="J24:J27"/>
    <mergeCell ref="K24:K27"/>
    <mergeCell ref="N24:N27"/>
    <mergeCell ref="O24:O27"/>
    <mergeCell ref="P24:P27"/>
    <mergeCell ref="Q24:Q27"/>
    <mergeCell ref="B19:B20"/>
    <mergeCell ref="C19:C20"/>
    <mergeCell ref="D19:D20"/>
    <mergeCell ref="E19:E20"/>
    <mergeCell ref="F19:F20"/>
    <mergeCell ref="G19:G20"/>
    <mergeCell ref="H19:H20"/>
    <mergeCell ref="I20:I23"/>
    <mergeCell ref="J20:J23"/>
    <mergeCell ref="G15:G16"/>
    <mergeCell ref="H15:H16"/>
    <mergeCell ref="I16:I19"/>
    <mergeCell ref="J16:J19"/>
    <mergeCell ref="K16:K19"/>
    <mergeCell ref="K20:K23"/>
    <mergeCell ref="N16:N19"/>
    <mergeCell ref="O16:O19"/>
    <mergeCell ref="P16:P19"/>
    <mergeCell ref="Q16:Q19"/>
    <mergeCell ref="K9:K11"/>
    <mergeCell ref="N9:N11"/>
    <mergeCell ref="O9:O11"/>
    <mergeCell ref="P9:P11"/>
    <mergeCell ref="Q9:Q11"/>
    <mergeCell ref="K12:K15"/>
    <mergeCell ref="N12:N15"/>
    <mergeCell ref="O12:O15"/>
    <mergeCell ref="P12:P15"/>
    <mergeCell ref="Q12:Q15"/>
    <mergeCell ref="B11:B12"/>
    <mergeCell ref="C11:C12"/>
    <mergeCell ref="D11:D12"/>
    <mergeCell ref="E11:E12"/>
    <mergeCell ref="F11:F12"/>
    <mergeCell ref="G11:G12"/>
    <mergeCell ref="H11:H12"/>
    <mergeCell ref="I12:I15"/>
    <mergeCell ref="J12:J15"/>
    <mergeCell ref="B15:B16"/>
    <mergeCell ref="C15:C16"/>
    <mergeCell ref="D15:D16"/>
    <mergeCell ref="E15:E16"/>
    <mergeCell ref="F15:F16"/>
    <mergeCell ref="B2:B4"/>
    <mergeCell ref="C2:C4"/>
    <mergeCell ref="D2:D4"/>
    <mergeCell ref="E2:E4"/>
    <mergeCell ref="F2:F4"/>
    <mergeCell ref="G2:G4"/>
    <mergeCell ref="H2:H4"/>
    <mergeCell ref="I2:Q3"/>
    <mergeCell ref="I5:I8"/>
    <mergeCell ref="J5:J8"/>
    <mergeCell ref="K5:K8"/>
    <mergeCell ref="N5:N8"/>
    <mergeCell ref="O5:O8"/>
    <mergeCell ref="P5:P8"/>
    <mergeCell ref="Q5:Q8"/>
    <mergeCell ref="B8:B9"/>
    <mergeCell ref="C8:C9"/>
    <mergeCell ref="D8:D9"/>
    <mergeCell ref="E8:E9"/>
    <mergeCell ref="F8:F9"/>
    <mergeCell ref="G8:G9"/>
    <mergeCell ref="H8:H9"/>
    <mergeCell ref="I9:I11"/>
    <mergeCell ref="J9:J11"/>
  </mergeCells>
  <conditionalFormatting sqref="H31:H32 H5:H8 H10:H11 H13:H15 H17:H19 H21:H23 H25:H29">
    <cfRule type="top10" dxfId="2" priority="2" percent="1" rank="33"/>
    <cfRule type="top10" dxfId="1" priority="3" percent="1" bottom="1" rank="33"/>
    <cfRule type="cellIs" dxfId="0" priority="4" operator="greaterThan">
      <formula>0</formula>
    </cfRule>
  </conditionalFormatting>
  <pageMargins left="0.25" right="0.25" top="0.75" bottom="0.75" header="0.51180555555555496" footer="0.51180555555555496"/>
  <pageSetup paperSize="8" firstPageNumber="0"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zoomScaleNormal="100" workbookViewId="0">
      <pane ySplit="2" topLeftCell="A3" activePane="bottomLeft" state="frozen"/>
      <selection pane="bottomLeft" activeCell="G3" sqref="G3"/>
    </sheetView>
  </sheetViews>
  <sheetFormatPr baseColWidth="10" defaultColWidth="8.88671875" defaultRowHeight="14.4" x14ac:dyDescent="0.3"/>
  <cols>
    <col min="1" max="1" width="10.5546875" customWidth="1"/>
    <col min="2" max="2" width="4.44140625" customWidth="1"/>
    <col min="3" max="4" width="19.33203125" customWidth="1"/>
    <col min="5" max="6" width="12.5546875" customWidth="1"/>
    <col min="7" max="7" width="47.5546875" customWidth="1"/>
    <col min="8" max="8" width="10.5546875" customWidth="1"/>
    <col min="9" max="9" width="21.6640625" customWidth="1"/>
    <col min="10" max="1022" width="10.5546875" customWidth="1"/>
    <col min="1023" max="1025" width="11.5546875"/>
  </cols>
  <sheetData>
    <row r="1" spans="2:9" x14ac:dyDescent="0.3">
      <c r="B1" s="66"/>
      <c r="C1" s="66"/>
      <c r="D1" s="66"/>
      <c r="E1" s="143" t="s">
        <v>107</v>
      </c>
      <c r="F1" s="143"/>
      <c r="G1" s="66"/>
      <c r="H1" s="143" t="s">
        <v>108</v>
      </c>
      <c r="I1" s="143"/>
    </row>
    <row r="2" spans="2:9" x14ac:dyDescent="0.3">
      <c r="B2" s="6"/>
      <c r="C2" s="6" t="s">
        <v>1</v>
      </c>
      <c r="D2" s="6" t="s">
        <v>2</v>
      </c>
      <c r="E2" s="6" t="s">
        <v>109</v>
      </c>
      <c r="F2" s="6" t="s">
        <v>110</v>
      </c>
      <c r="G2" s="6" t="s">
        <v>111</v>
      </c>
      <c r="H2" s="66" t="s">
        <v>112</v>
      </c>
      <c r="I2" s="66" t="s">
        <v>113</v>
      </c>
    </row>
    <row r="3" spans="2:9" ht="115.2" x14ac:dyDescent="0.3">
      <c r="B3" s="6" t="s">
        <v>12</v>
      </c>
      <c r="C3" s="53" t="str">
        <f>'Tableau de marche'!C5</f>
        <v>Sainte-Mère-Eglise</v>
      </c>
      <c r="D3" s="53" t="str">
        <f>'Tableau de marche'!D5</f>
        <v>Batterie allemande de Longue sur Mer</v>
      </c>
      <c r="E3" s="6" t="s">
        <v>114</v>
      </c>
      <c r="F3" s="6" t="s">
        <v>115</v>
      </c>
      <c r="G3" s="22" t="s">
        <v>116</v>
      </c>
      <c r="H3" s="69">
        <f>0.2+0.4</f>
        <v>0.60000000000000009</v>
      </c>
      <c r="I3" s="70" t="s">
        <v>117</v>
      </c>
    </row>
    <row r="4" spans="2:9" ht="57.6" x14ac:dyDescent="0.3">
      <c r="B4" s="6" t="s">
        <v>16</v>
      </c>
      <c r="C4" s="53" t="str">
        <f>D3</f>
        <v>Batterie allemande de Longue sur Mer</v>
      </c>
      <c r="D4" s="53" t="str">
        <f>'Tableau de marche'!D6</f>
        <v>Monument Kieffer à Riva-Bella</v>
      </c>
      <c r="E4" s="6" t="s">
        <v>118</v>
      </c>
      <c r="F4" s="6" t="s">
        <v>119</v>
      </c>
      <c r="G4" s="22" t="s">
        <v>120</v>
      </c>
      <c r="H4" s="69">
        <v>0.2</v>
      </c>
      <c r="I4" s="6" t="s">
        <v>121</v>
      </c>
    </row>
    <row r="5" spans="2:9" ht="28.8" x14ac:dyDescent="0.3">
      <c r="B5" s="6" t="s">
        <v>18</v>
      </c>
      <c r="C5" s="53" t="str">
        <f>D4</f>
        <v>Monument Kieffer à Riva-Bella</v>
      </c>
      <c r="D5" s="53" t="str">
        <f>'Tableau de marche'!D7</f>
        <v>Batterie allemande du Mont-Canisy</v>
      </c>
      <c r="E5" s="143" t="s">
        <v>122</v>
      </c>
      <c r="F5" s="143"/>
      <c r="G5" s="71" t="s">
        <v>123</v>
      </c>
      <c r="H5" s="72"/>
      <c r="I5" s="73"/>
    </row>
    <row r="6" spans="2:9" ht="43.2" x14ac:dyDescent="0.3">
      <c r="B6" s="6" t="s">
        <v>20</v>
      </c>
      <c r="C6" s="53" t="str">
        <f>D5</f>
        <v>Batterie allemande du Mont-Canisy</v>
      </c>
      <c r="D6" s="53" t="str">
        <f>'Tableau de marche'!D8</f>
        <v>Mémorial Britannique du Raid de Bruneval</v>
      </c>
      <c r="E6" s="6" t="s">
        <v>124</v>
      </c>
      <c r="F6" s="6" t="s">
        <v>125</v>
      </c>
      <c r="G6" s="22" t="s">
        <v>126</v>
      </c>
      <c r="H6" s="69">
        <v>0.8</v>
      </c>
      <c r="I6" s="6" t="s">
        <v>127</v>
      </c>
    </row>
    <row r="7" spans="2:9" ht="45" customHeight="1" x14ac:dyDescent="0.3">
      <c r="B7" s="143" t="s">
        <v>22</v>
      </c>
      <c r="C7" s="95" t="str">
        <f>D6</f>
        <v>Mémorial Britannique du Raid de Bruneval</v>
      </c>
      <c r="D7" s="95" t="str">
        <f>'Tableau de marche'!D9</f>
        <v>Mémorial du débarquement de Dieppe</v>
      </c>
      <c r="E7" s="143" t="s">
        <v>128</v>
      </c>
      <c r="F7" s="143"/>
      <c r="G7" s="71" t="s">
        <v>123</v>
      </c>
      <c r="H7" s="72"/>
      <c r="I7" s="73"/>
    </row>
    <row r="8" spans="2:9" ht="28.8" x14ac:dyDescent="0.3">
      <c r="B8" s="143"/>
      <c r="C8" s="95"/>
      <c r="D8" s="95"/>
      <c r="E8" s="143" t="s">
        <v>129</v>
      </c>
      <c r="F8" s="143"/>
      <c r="G8" s="22" t="s">
        <v>130</v>
      </c>
      <c r="H8" s="72"/>
      <c r="I8" s="73"/>
    </row>
    <row r="9" spans="2:9" ht="43.2" x14ac:dyDescent="0.3">
      <c r="B9" s="74" t="s">
        <v>24</v>
      </c>
      <c r="C9" s="53" t="str">
        <f>D7</f>
        <v>Mémorial du débarquement de Dieppe</v>
      </c>
      <c r="D9" s="53" t="str">
        <f>'Tableau de marche'!D10</f>
        <v>Monument des Tirailleurs Sénégalais de Dromesnil</v>
      </c>
      <c r="E9" s="143" t="s">
        <v>131</v>
      </c>
      <c r="F9" s="143"/>
      <c r="G9" s="71" t="s">
        <v>123</v>
      </c>
      <c r="H9" s="72"/>
      <c r="I9" s="73"/>
    </row>
    <row r="10" spans="2:9" ht="28.8" x14ac:dyDescent="0.3">
      <c r="B10" s="74" t="s">
        <v>26</v>
      </c>
      <c r="C10" s="53" t="s">
        <v>132</v>
      </c>
      <c r="D10" s="53" t="str">
        <f>'Tableau de marche'!D11</f>
        <v>Bray-sur-Somme</v>
      </c>
      <c r="E10" s="143" t="s">
        <v>133</v>
      </c>
      <c r="F10" s="143"/>
      <c r="G10" s="71" t="s">
        <v>123</v>
      </c>
      <c r="H10" s="72"/>
      <c r="I10" s="73"/>
    </row>
    <row r="11" spans="2:9" ht="72" x14ac:dyDescent="0.3">
      <c r="B11" s="74" t="s">
        <v>28</v>
      </c>
      <c r="C11" s="53" t="str">
        <f t="shared" ref="C11:C16" si="0">D10</f>
        <v>Bray-sur-Somme</v>
      </c>
      <c r="D11" s="53" t="str">
        <f>'Tableau de marche'!D12</f>
        <v>Les cimetières de Serre-Herbuterne</v>
      </c>
      <c r="E11" s="6" t="s">
        <v>134</v>
      </c>
      <c r="F11" s="6" t="s">
        <v>135</v>
      </c>
      <c r="G11" s="75" t="s">
        <v>136</v>
      </c>
      <c r="H11" s="69">
        <v>1.1000000000000001</v>
      </c>
      <c r="I11" s="70" t="s">
        <v>137</v>
      </c>
    </row>
    <row r="12" spans="2:9" ht="43.2" x14ac:dyDescent="0.3">
      <c r="B12" s="74" t="s">
        <v>30</v>
      </c>
      <c r="C12" s="53" t="str">
        <f t="shared" si="0"/>
        <v>Les cimetières de Serre-Herbuterne</v>
      </c>
      <c r="D12" s="53" t="str">
        <f>'Tableau de marche'!D13</f>
        <v>Clairière des Armistices</v>
      </c>
      <c r="E12" s="6" t="s">
        <v>138</v>
      </c>
      <c r="F12" s="6" t="s">
        <v>139</v>
      </c>
      <c r="G12" s="75" t="s">
        <v>140</v>
      </c>
      <c r="H12" s="69">
        <v>0.5</v>
      </c>
      <c r="I12" s="70" t="s">
        <v>141</v>
      </c>
    </row>
    <row r="13" spans="2:9" ht="28.8" x14ac:dyDescent="0.3">
      <c r="B13" s="74" t="s">
        <v>32</v>
      </c>
      <c r="C13" s="53" t="str">
        <f t="shared" si="0"/>
        <v>Clairière des Armistices</v>
      </c>
      <c r="D13" s="53" t="str">
        <f>'Tableau de marche'!D14</f>
        <v>Statue de Napoléon - Le Chemin des Dames</v>
      </c>
      <c r="E13" s="143" t="s">
        <v>142</v>
      </c>
      <c r="F13" s="143"/>
      <c r="G13" s="71" t="s">
        <v>123</v>
      </c>
      <c r="H13" s="72"/>
      <c r="I13" s="73"/>
    </row>
    <row r="14" spans="2:9" ht="216" x14ac:dyDescent="0.3">
      <c r="B14" s="74" t="s">
        <v>34</v>
      </c>
      <c r="C14" s="53" t="str">
        <f t="shared" si="0"/>
        <v>Statue de Napoléon - Le Chemin des Dames</v>
      </c>
      <c r="D14" s="53" t="str">
        <f>'Tableau de marche'!D15</f>
        <v>Monument des armées de Champagne – Ossuaire de la ferme de Navarin</v>
      </c>
      <c r="E14" s="6" t="s">
        <v>143</v>
      </c>
      <c r="F14" s="6" t="s">
        <v>144</v>
      </c>
      <c r="G14" s="75" t="s">
        <v>145</v>
      </c>
      <c r="H14" s="69">
        <f>0.4+0.75+0.8+0.7</f>
        <v>2.65</v>
      </c>
      <c r="I14" s="70" t="s">
        <v>146</v>
      </c>
    </row>
    <row r="15" spans="2:9" ht="158.4" x14ac:dyDescent="0.3">
      <c r="B15" s="74" t="s">
        <v>36</v>
      </c>
      <c r="C15" s="53" t="str">
        <f t="shared" si="0"/>
        <v>Monument des armées de Champagne – Ossuaire de la ferme de Navarin</v>
      </c>
      <c r="D15" s="53" t="str">
        <f>'Tableau de marche'!D16</f>
        <v>Moulin de Valmy</v>
      </c>
      <c r="E15" s="6" t="s">
        <v>147</v>
      </c>
      <c r="F15" s="6" t="s">
        <v>148</v>
      </c>
      <c r="G15" s="75" t="s">
        <v>149</v>
      </c>
      <c r="H15" s="69">
        <f>3+1</f>
        <v>4</v>
      </c>
      <c r="I15" s="70" t="s">
        <v>150</v>
      </c>
    </row>
    <row r="16" spans="2:9" ht="100.8" x14ac:dyDescent="0.3">
      <c r="B16" s="144" t="s">
        <v>38</v>
      </c>
      <c r="C16" s="95" t="str">
        <f t="shared" si="0"/>
        <v>Moulin de Valmy</v>
      </c>
      <c r="D16" s="95" t="str">
        <f>'Tableau de marche'!D17</f>
        <v>Cimetière US de Romagne /s Montfaucon</v>
      </c>
      <c r="E16" s="6" t="s">
        <v>151</v>
      </c>
      <c r="F16" s="6" t="s">
        <v>152</v>
      </c>
      <c r="G16" s="75" t="s">
        <v>153</v>
      </c>
      <c r="H16" s="69">
        <v>3</v>
      </c>
      <c r="I16" s="70" t="s">
        <v>154</v>
      </c>
    </row>
    <row r="17" spans="2:9" ht="28.8" x14ac:dyDescent="0.3">
      <c r="B17" s="144"/>
      <c r="C17" s="95"/>
      <c r="D17" s="95"/>
      <c r="E17" s="143" t="s">
        <v>155</v>
      </c>
      <c r="F17" s="143"/>
      <c r="G17" s="75" t="s">
        <v>156</v>
      </c>
      <c r="H17" s="72"/>
      <c r="I17" s="73"/>
    </row>
    <row r="18" spans="2:9" ht="57.6" x14ac:dyDescent="0.3">
      <c r="B18" s="144"/>
      <c r="C18" s="95"/>
      <c r="D18" s="95"/>
      <c r="E18" s="143" t="s">
        <v>157</v>
      </c>
      <c r="F18" s="143"/>
      <c r="G18" s="75" t="s">
        <v>158</v>
      </c>
      <c r="H18" s="69">
        <v>1.5</v>
      </c>
      <c r="I18" s="70" t="s">
        <v>159</v>
      </c>
    </row>
    <row r="19" spans="2:9" ht="72" x14ac:dyDescent="0.3">
      <c r="B19" s="144"/>
      <c r="C19" s="95"/>
      <c r="D19" s="95"/>
      <c r="E19" s="143" t="s">
        <v>160</v>
      </c>
      <c r="F19" s="143"/>
      <c r="G19" s="75" t="s">
        <v>161</v>
      </c>
      <c r="H19" s="69">
        <v>0.4</v>
      </c>
      <c r="I19" s="70" t="s">
        <v>162</v>
      </c>
    </row>
    <row r="20" spans="2:9" ht="72" x14ac:dyDescent="0.3">
      <c r="B20" s="144" t="s">
        <v>40</v>
      </c>
      <c r="C20" s="95" t="str">
        <f>D16</f>
        <v>Cimetière US de Romagne /s Montfaucon</v>
      </c>
      <c r="D20" s="95" t="str">
        <f>'Tableau de marche'!D18</f>
        <v>Le Point X - Les Eparges</v>
      </c>
      <c r="E20" s="6" t="s">
        <v>163</v>
      </c>
      <c r="F20" s="6" t="s">
        <v>164</v>
      </c>
      <c r="G20" s="75" t="s">
        <v>165</v>
      </c>
      <c r="H20" s="69">
        <v>3</v>
      </c>
      <c r="I20" s="70" t="s">
        <v>166</v>
      </c>
    </row>
    <row r="21" spans="2:9" ht="57.6" x14ac:dyDescent="0.3">
      <c r="B21" s="144"/>
      <c r="C21" s="95"/>
      <c r="D21" s="95"/>
      <c r="E21" s="143" t="s">
        <v>167</v>
      </c>
      <c r="F21" s="143"/>
      <c r="G21" s="75" t="s">
        <v>168</v>
      </c>
      <c r="H21" s="69">
        <v>1</v>
      </c>
      <c r="I21" s="6" t="s">
        <v>169</v>
      </c>
    </row>
    <row r="22" spans="2:9" ht="57.6" x14ac:dyDescent="0.3">
      <c r="B22" s="74" t="s">
        <v>42</v>
      </c>
      <c r="C22" s="53" t="str">
        <f>D20</f>
        <v>Le Point X - Les Eparges</v>
      </c>
      <c r="D22" s="53" t="str">
        <f>'Tableau de marche'!D19</f>
        <v>Tranchée de la Soif</v>
      </c>
      <c r="E22" s="6" t="s">
        <v>170</v>
      </c>
      <c r="F22" s="6" t="s">
        <v>171</v>
      </c>
      <c r="G22" s="75" t="s">
        <v>172</v>
      </c>
      <c r="H22" s="69">
        <v>2.9</v>
      </c>
      <c r="I22" s="73"/>
    </row>
    <row r="23" spans="2:9" ht="28.8" x14ac:dyDescent="0.3">
      <c r="B23" s="74" t="s">
        <v>44</v>
      </c>
      <c r="C23" s="53" t="str">
        <f t="shared" ref="C23:C29" si="1">D22</f>
        <v>Tranchée de la Soif</v>
      </c>
      <c r="D23" s="53" t="str">
        <f>'Tableau de marche'!D20</f>
        <v>Gravelotte, musée de l’annexion</v>
      </c>
      <c r="E23" s="143" t="s">
        <v>173</v>
      </c>
      <c r="F23" s="143"/>
      <c r="G23" s="6" t="s">
        <v>123</v>
      </c>
      <c r="H23" s="72"/>
      <c r="I23" s="73"/>
    </row>
    <row r="24" spans="2:9" ht="28.8" x14ac:dyDescent="0.3">
      <c r="B24" s="74" t="s">
        <v>46</v>
      </c>
      <c r="C24" s="53" t="str">
        <f t="shared" si="1"/>
        <v>Gravelotte, musée de l’annexion</v>
      </c>
      <c r="D24" s="53" t="str">
        <f>'Tableau de marche'!D21</f>
        <v>La ligne Maginot – Le Hackenberg</v>
      </c>
      <c r="E24" s="143" t="s">
        <v>174</v>
      </c>
      <c r="F24" s="143"/>
      <c r="G24" s="6" t="s">
        <v>123</v>
      </c>
      <c r="H24" s="72"/>
      <c r="I24" s="73"/>
    </row>
    <row r="25" spans="2:9" ht="43.2" x14ac:dyDescent="0.3">
      <c r="B25" s="74" t="s">
        <v>48</v>
      </c>
      <c r="C25" s="53" t="str">
        <f t="shared" si="1"/>
        <v>La ligne Maginot – Le Hackenberg</v>
      </c>
      <c r="D25" s="53" t="str">
        <f>'Tableau de marche'!D22</f>
        <v xml:space="preserve">Morhange </v>
      </c>
      <c r="E25" s="6" t="s">
        <v>175</v>
      </c>
      <c r="F25" s="6" t="s">
        <v>176</v>
      </c>
      <c r="G25" s="75" t="s">
        <v>177</v>
      </c>
      <c r="H25" s="69">
        <v>0.1</v>
      </c>
      <c r="I25" s="6" t="s">
        <v>178</v>
      </c>
    </row>
    <row r="26" spans="2:9" ht="28.8" x14ac:dyDescent="0.3">
      <c r="B26" s="74" t="s">
        <v>50</v>
      </c>
      <c r="C26" s="53" t="str">
        <f t="shared" si="1"/>
        <v xml:space="preserve">Morhange </v>
      </c>
      <c r="D26" s="53" t="str">
        <f>'Tableau de marche'!D23</f>
        <v>Mémorial de Schirmeck</v>
      </c>
      <c r="E26" s="143" t="s">
        <v>179</v>
      </c>
      <c r="F26" s="143"/>
      <c r="G26" s="6" t="s">
        <v>123</v>
      </c>
      <c r="H26" s="72"/>
      <c r="I26" s="73"/>
    </row>
    <row r="27" spans="2:9" ht="28.8" x14ac:dyDescent="0.3">
      <c r="B27" s="74" t="s">
        <v>52</v>
      </c>
      <c r="C27" s="53" t="str">
        <f t="shared" si="1"/>
        <v>Mémorial de Schirmeck</v>
      </c>
      <c r="D27" s="53" t="str">
        <f>'Tableau de marche'!D24</f>
        <v>Mémorial du Linge</v>
      </c>
      <c r="E27" s="143" t="s">
        <v>180</v>
      </c>
      <c r="F27" s="143"/>
      <c r="G27" s="6" t="s">
        <v>123</v>
      </c>
      <c r="H27" s="72"/>
      <c r="I27" s="73"/>
    </row>
    <row r="28" spans="2:9" ht="57.6" x14ac:dyDescent="0.3">
      <c r="B28" s="74" t="s">
        <v>54</v>
      </c>
      <c r="C28" s="53" t="str">
        <f t="shared" si="1"/>
        <v>Mémorial du Linge</v>
      </c>
      <c r="D28" s="53" t="str">
        <f>'Tableau de marche'!D25</f>
        <v>Le Vieil Armand.</v>
      </c>
      <c r="E28" s="6" t="s">
        <v>181</v>
      </c>
      <c r="F28" s="6" t="s">
        <v>182</v>
      </c>
      <c r="G28" s="75" t="s">
        <v>183</v>
      </c>
      <c r="H28" s="69">
        <v>5.2</v>
      </c>
      <c r="I28" s="70" t="s">
        <v>184</v>
      </c>
    </row>
    <row r="29" spans="2:9" ht="28.8" x14ac:dyDescent="0.3">
      <c r="B29" s="74" t="s">
        <v>56</v>
      </c>
      <c r="C29" s="53" t="str">
        <f t="shared" si="1"/>
        <v>Le Vieil Armand.</v>
      </c>
      <c r="D29" s="53" t="str">
        <f>'Tableau de marche'!D26</f>
        <v>Belfort, place de la mairie</v>
      </c>
      <c r="E29" s="143" t="s">
        <v>185</v>
      </c>
      <c r="F29" s="143"/>
      <c r="G29" s="6" t="s">
        <v>123</v>
      </c>
      <c r="H29" s="72"/>
      <c r="I29" s="73"/>
    </row>
    <row r="30" spans="2:9" x14ac:dyDescent="0.3">
      <c r="B30" s="67"/>
      <c r="C30" s="67"/>
      <c r="D30" s="67"/>
      <c r="E30" s="67"/>
      <c r="F30" s="67"/>
      <c r="G30" s="67"/>
    </row>
  </sheetData>
  <mergeCells count="26">
    <mergeCell ref="E24:F24"/>
    <mergeCell ref="E26:F26"/>
    <mergeCell ref="E27:F27"/>
    <mergeCell ref="E29:F29"/>
    <mergeCell ref="B20:B21"/>
    <mergeCell ref="C20:C21"/>
    <mergeCell ref="D20:D21"/>
    <mergeCell ref="E21:F21"/>
    <mergeCell ref="E23:F23"/>
    <mergeCell ref="E9:F9"/>
    <mergeCell ref="E10:F10"/>
    <mergeCell ref="E13:F13"/>
    <mergeCell ref="B16:B19"/>
    <mergeCell ref="C16:C19"/>
    <mergeCell ref="D16:D19"/>
    <mergeCell ref="E17:F17"/>
    <mergeCell ref="E18:F18"/>
    <mergeCell ref="E19:F19"/>
    <mergeCell ref="E1:F1"/>
    <mergeCell ref="H1:I1"/>
    <mergeCell ref="E5:F5"/>
    <mergeCell ref="B7:B8"/>
    <mergeCell ref="C7:C8"/>
    <mergeCell ref="D7:D8"/>
    <mergeCell ref="E7:F7"/>
    <mergeCell ref="E8:F8"/>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8"/>
  <sheetViews>
    <sheetView zoomScaleNormal="100" workbookViewId="0"/>
  </sheetViews>
  <sheetFormatPr baseColWidth="10" defaultColWidth="8.88671875" defaultRowHeight="14.4" x14ac:dyDescent="0.3"/>
  <cols>
    <col min="1" max="1025" width="10.5546875" customWidth="1"/>
  </cols>
  <sheetData>
    <row r="18" spans="3:3" x14ac:dyDescent="0.3">
      <c r="C18" t="s">
        <v>186</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71</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Tableau de marche</vt:lpstr>
      <vt:lpstr>Découpage 134</vt:lpstr>
      <vt:lpstr>Découpage 193h</vt:lpstr>
      <vt:lpstr>Trace GPS</vt:lpstr>
      <vt:lpstr>Feuil3</vt:lpstr>
    </vt:vector>
  </TitlesOfParts>
  <Company>Alstom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Stéphane</dc:creator>
  <dc:description/>
  <cp:lastModifiedBy>GIBON Stephane</cp:lastModifiedBy>
  <cp:revision>10</cp:revision>
  <cp:lastPrinted>2019-12-04T14:17:37Z</cp:lastPrinted>
  <dcterms:created xsi:type="dcterms:W3CDTF">2019-07-05T07:06:55Z</dcterms:created>
  <dcterms:modified xsi:type="dcterms:W3CDTF">2020-11-20T08:57:22Z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Alstom</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